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17970" windowHeight="6120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K11" i="1"/>
  <c r="I11" i="1"/>
  <c r="G11" i="1"/>
  <c r="D11" i="1"/>
  <c r="P12" i="1"/>
  <c r="P10" i="1"/>
  <c r="P7" i="1"/>
  <c r="P9" i="1"/>
  <c r="P5" i="1"/>
  <c r="P8" i="1"/>
  <c r="G10" i="1"/>
  <c r="I10" i="1"/>
  <c r="K10" i="1"/>
  <c r="M10" i="1"/>
  <c r="O10" i="1"/>
  <c r="D10" i="1"/>
  <c r="I7" i="1"/>
  <c r="K7" i="1"/>
  <c r="M7" i="1"/>
  <c r="O7" i="1"/>
  <c r="D7" i="1"/>
  <c r="O8" i="1"/>
  <c r="M8" i="1"/>
  <c r="K8" i="1"/>
  <c r="I8" i="1"/>
  <c r="G8" i="1"/>
  <c r="D8" i="1"/>
  <c r="O5" i="1"/>
  <c r="M5" i="1"/>
  <c r="K5" i="1"/>
  <c r="I5" i="1"/>
  <c r="G5" i="1"/>
  <c r="D5" i="1"/>
  <c r="O9" i="1"/>
  <c r="M9" i="1"/>
  <c r="K9" i="1"/>
  <c r="I9" i="1"/>
  <c r="G9" i="1"/>
  <c r="D9" i="1"/>
  <c r="O12" i="1"/>
  <c r="M12" i="1"/>
  <c r="K12" i="1"/>
  <c r="I12" i="1"/>
  <c r="G12" i="1"/>
  <c r="D12" i="1"/>
  <c r="P6" i="1"/>
  <c r="O6" i="1"/>
  <c r="M6" i="1"/>
  <c r="K6" i="1"/>
  <c r="I6" i="1"/>
  <c r="G6" i="1"/>
  <c r="D6" i="1"/>
</calcChain>
</file>

<file path=xl/sharedStrings.xml><?xml version="1.0" encoding="utf-8"?>
<sst xmlns="http://schemas.openxmlformats.org/spreadsheetml/2006/main" count="35" uniqueCount="25">
  <si>
    <t>Name</t>
  </si>
  <si>
    <t>Gender</t>
  </si>
  <si>
    <t xml:space="preserve">Age </t>
  </si>
  <si>
    <t>Throws      Pent</t>
  </si>
  <si>
    <t>Pent HT</t>
  </si>
  <si>
    <t>Score</t>
  </si>
  <si>
    <t>Pent     SP</t>
  </si>
  <si>
    <t>Pent DT</t>
  </si>
  <si>
    <t>Pent JT</t>
  </si>
  <si>
    <t>Pent WT</t>
  </si>
  <si>
    <t>Luella Jenkins</t>
  </si>
  <si>
    <t>f</t>
  </si>
  <si>
    <t>Kat Edwards</t>
  </si>
  <si>
    <t>Harold Membry</t>
  </si>
  <si>
    <t>m</t>
  </si>
  <si>
    <t>Jo Peters</t>
  </si>
  <si>
    <t>Garry Hastie</t>
  </si>
  <si>
    <t>John Fettus</t>
  </si>
  <si>
    <t>Sharon Moloney</t>
  </si>
  <si>
    <t>Rob Antoniolli</t>
  </si>
  <si>
    <t>BRAC Throws Pent</t>
  </si>
  <si>
    <t>Saturday 30 Jan 2016</t>
  </si>
  <si>
    <t>Points calculated in US masters sheet (2014 throws pent factors)</t>
  </si>
  <si>
    <t>PB's for many and a club record for Jo Peters in the M60 Shot</t>
  </si>
  <si>
    <t>all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</si>
</sst>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NumberFormat="1" applyFont="1" applyFill="1" applyAlignment="1" applyProtection="1">
      <alignment horizontal="center" vertical="center" wrapText="1"/>
    </xf>
    <xf numFmtId="2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/>
    <xf numFmtId="0" fontId="3" fillId="3" borderId="1" xfId="0" applyNumberFormat="1" applyFont="1" applyFill="1" applyBorder="1" applyAlignment="1">
      <alignment horizontal="center"/>
    </xf>
    <xf numFmtId="2" fontId="0" fillId="0" borderId="1" xfId="0" applyNumberFormat="1" applyBorder="1" applyProtection="1">
      <protection locked="0"/>
    </xf>
    <xf numFmtId="0" fontId="0" fillId="0" borderId="1" xfId="0" applyBorder="1"/>
    <xf numFmtId="0" fontId="2" fillId="0" borderId="2" xfId="0" applyFont="1" applyFill="1" applyBorder="1"/>
    <xf numFmtId="0" fontId="4" fillId="0" borderId="0" xfId="0" applyFont="1"/>
    <xf numFmtId="2" fontId="0" fillId="0" borderId="1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n/Documents/Brian/AthleticsSNR/Results2015_16/TPENT3001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ammer"/>
      <sheetName val="Shot Put"/>
      <sheetName val="Discus"/>
      <sheetName val="Javelin"/>
      <sheetName val="Weight"/>
      <sheetName val="Implements"/>
      <sheetName val="Graph"/>
      <sheetName val="MAF"/>
      <sheetName val="M5YrFactors"/>
      <sheetName val="M1YrFactors"/>
      <sheetName val="MConstants"/>
      <sheetName val="F5YrFactors"/>
      <sheetName val="F1YrFactors"/>
      <sheetName val="F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</row>
        <row r="5">
          <cell r="A5">
            <v>35</v>
          </cell>
          <cell r="B5">
            <v>1.03</v>
          </cell>
          <cell r="C5">
            <v>1.0371999999999999</v>
          </cell>
          <cell r="D5">
            <v>1.0143</v>
          </cell>
          <cell r="E5">
            <v>1.0125999999999999</v>
          </cell>
          <cell r="F5">
            <v>1.0203</v>
          </cell>
        </row>
        <row r="6">
          <cell r="A6">
            <v>40</v>
          </cell>
          <cell r="B6">
            <v>1.1252</v>
          </cell>
          <cell r="C6">
            <v>1.1136999999999999</v>
          </cell>
          <cell r="D6">
            <v>1.1013999999999999</v>
          </cell>
          <cell r="E6">
            <v>1.0862000000000001</v>
          </cell>
          <cell r="F6">
            <v>1.0898000000000001</v>
          </cell>
        </row>
        <row r="7">
          <cell r="A7">
            <v>45</v>
          </cell>
          <cell r="B7">
            <v>1.2397</v>
          </cell>
          <cell r="C7">
            <v>1.2022999999999999</v>
          </cell>
          <cell r="D7">
            <v>1.2049000000000001</v>
          </cell>
          <cell r="E7">
            <v>1.1716</v>
          </cell>
          <cell r="F7">
            <v>1.1697</v>
          </cell>
        </row>
        <row r="8">
          <cell r="A8">
            <v>50</v>
          </cell>
          <cell r="B8">
            <v>1.1863999999999999</v>
          </cell>
          <cell r="C8">
            <v>1.1720999999999999</v>
          </cell>
          <cell r="D8">
            <v>1.0218</v>
          </cell>
          <cell r="E8">
            <v>1.2278</v>
          </cell>
          <cell r="F8">
            <v>1.0488</v>
          </cell>
        </row>
        <row r="9">
          <cell r="A9">
            <v>55</v>
          </cell>
          <cell r="B9">
            <v>1.3145</v>
          </cell>
          <cell r="C9">
            <v>1.2706</v>
          </cell>
          <cell r="D9">
            <v>1.1103000000000001</v>
          </cell>
          <cell r="E9">
            <v>1.3380000000000001</v>
          </cell>
          <cell r="F9">
            <v>1.1225000000000001</v>
          </cell>
        </row>
        <row r="10">
          <cell r="A10">
            <v>60</v>
          </cell>
          <cell r="B10">
            <v>1.3082</v>
          </cell>
          <cell r="C10">
            <v>1.2482</v>
          </cell>
          <cell r="D10">
            <v>1.0628</v>
          </cell>
          <cell r="E10">
            <v>1.4139999999999999</v>
          </cell>
          <cell r="F10">
            <v>1.0424</v>
          </cell>
        </row>
        <row r="11">
          <cell r="A11">
            <v>65</v>
          </cell>
          <cell r="B11">
            <v>1.4656</v>
          </cell>
          <cell r="C11">
            <v>1.3607</v>
          </cell>
          <cell r="D11">
            <v>1.1637</v>
          </cell>
          <cell r="E11">
            <v>1.5620000000000001</v>
          </cell>
          <cell r="F11">
            <v>1.1153</v>
          </cell>
        </row>
        <row r="12">
          <cell r="A12">
            <v>70</v>
          </cell>
          <cell r="B12">
            <v>1.4523999999999999</v>
          </cell>
          <cell r="C12">
            <v>1.2806</v>
          </cell>
          <cell r="D12">
            <v>1.2781</v>
          </cell>
          <cell r="E12">
            <v>1.6800999999999999</v>
          </cell>
          <cell r="F12">
            <v>1.1408</v>
          </cell>
        </row>
        <row r="13">
          <cell r="A13">
            <v>75</v>
          </cell>
          <cell r="B13">
            <v>1.649</v>
          </cell>
          <cell r="C13">
            <v>1.3993</v>
          </cell>
          <cell r="D13">
            <v>1.4332</v>
          </cell>
          <cell r="E13">
            <v>1.8932</v>
          </cell>
          <cell r="F13">
            <v>1.2285999999999999</v>
          </cell>
        </row>
        <row r="14">
          <cell r="A14">
            <v>80</v>
          </cell>
          <cell r="B14">
            <v>1.8653999999999999</v>
          </cell>
          <cell r="C14">
            <v>1.5053000000000001</v>
          </cell>
          <cell r="D14">
            <v>1.6440999999999999</v>
          </cell>
          <cell r="E14">
            <v>2.0952000000000002</v>
          </cell>
          <cell r="F14">
            <v>1.3043</v>
          </cell>
        </row>
        <row r="15">
          <cell r="A15">
            <v>85</v>
          </cell>
          <cell r="B15">
            <v>2.2212000000000001</v>
          </cell>
          <cell r="C15">
            <v>1.6866000000000001</v>
          </cell>
          <cell r="D15">
            <v>1.9508000000000001</v>
          </cell>
          <cell r="E15">
            <v>2.4378000000000002</v>
          </cell>
          <cell r="F15">
            <v>1.4452</v>
          </cell>
        </row>
        <row r="16">
          <cell r="A16">
            <v>90</v>
          </cell>
          <cell r="B16">
            <v>2.7616000000000001</v>
          </cell>
          <cell r="C16">
            <v>1.9535</v>
          </cell>
          <cell r="D16">
            <v>2.4401999999999999</v>
          </cell>
          <cell r="E16">
            <v>2.9137</v>
          </cell>
          <cell r="F16">
            <v>1.6714</v>
          </cell>
        </row>
        <row r="17">
          <cell r="A17">
            <v>95</v>
          </cell>
          <cell r="B17">
            <v>3.6894999999999998</v>
          </cell>
          <cell r="C17">
            <v>2.4043999999999999</v>
          </cell>
          <cell r="D17">
            <v>3.3477999999999999</v>
          </cell>
          <cell r="E17">
            <v>3.6206</v>
          </cell>
          <cell r="F17">
            <v>2.1057000000000001</v>
          </cell>
        </row>
        <row r="18">
          <cell r="A18">
            <v>100</v>
          </cell>
          <cell r="B18">
            <v>5.6368999999999998</v>
          </cell>
          <cell r="C18">
            <v>3.3512</v>
          </cell>
          <cell r="D18">
            <v>5.6116000000000001</v>
          </cell>
          <cell r="E18">
            <v>8.7034000000000002</v>
          </cell>
          <cell r="F18">
            <v>3.2456</v>
          </cell>
        </row>
      </sheetData>
      <sheetData sheetId="10"/>
      <sheetData sheetId="11">
        <row r="4">
          <cell r="B4">
            <v>1</v>
          </cell>
          <cell r="C4">
            <v>13.0449</v>
          </cell>
          <cell r="D4">
            <v>7</v>
          </cell>
          <cell r="E4">
            <v>1.05</v>
          </cell>
        </row>
        <row r="5">
          <cell r="B5">
            <v>2</v>
          </cell>
          <cell r="C5">
            <v>51.39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12.91</v>
          </cell>
          <cell r="D6">
            <v>4</v>
          </cell>
          <cell r="E6">
            <v>1.1000000000000001</v>
          </cell>
        </row>
        <row r="7">
          <cell r="B7">
            <v>4</v>
          </cell>
          <cell r="C7">
            <v>10.14</v>
          </cell>
          <cell r="D7">
            <v>7</v>
          </cell>
          <cell r="E7">
            <v>1.08</v>
          </cell>
        </row>
        <row r="8">
          <cell r="B8">
            <v>5</v>
          </cell>
          <cell r="C8">
            <v>47.833799999999997</v>
          </cell>
          <cell r="D8">
            <v>1.5</v>
          </cell>
          <cell r="E8">
            <v>1.05</v>
          </cell>
        </row>
      </sheetData>
      <sheetData sheetId="12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1.0125</v>
          </cell>
          <cell r="C4">
            <v>1</v>
          </cell>
          <cell r="D4">
            <v>1</v>
          </cell>
          <cell r="E4">
            <v>1</v>
          </cell>
          <cell r="F4">
            <v>1.1698999999999999</v>
          </cell>
        </row>
        <row r="5">
          <cell r="A5">
            <v>35</v>
          </cell>
          <cell r="B5">
            <v>1.0942000000000001</v>
          </cell>
          <cell r="C5">
            <v>1.0367999999999999</v>
          </cell>
          <cell r="D5">
            <v>1.0367999999999999</v>
          </cell>
          <cell r="E5">
            <v>1.0621</v>
          </cell>
          <cell r="F5">
            <v>1.0922000000000001</v>
          </cell>
        </row>
        <row r="6">
          <cell r="A6">
            <v>40</v>
          </cell>
          <cell r="B6">
            <v>1.1762999999999999</v>
          </cell>
          <cell r="C6">
            <v>1.1100000000000001</v>
          </cell>
          <cell r="D6">
            <v>1.115</v>
          </cell>
          <cell r="E6">
            <v>1.1475</v>
          </cell>
          <cell r="F6">
            <v>1.1852</v>
          </cell>
        </row>
        <row r="7">
          <cell r="A7">
            <v>45</v>
          </cell>
          <cell r="B7">
            <v>1.2717000000000001</v>
          </cell>
          <cell r="C7">
            <v>1.1942999999999999</v>
          </cell>
          <cell r="D7">
            <v>1.2058</v>
          </cell>
          <cell r="E7">
            <v>1.2479</v>
          </cell>
          <cell r="F7">
            <v>1.2955000000000001</v>
          </cell>
        </row>
        <row r="8">
          <cell r="A8">
            <v>50</v>
          </cell>
          <cell r="B8">
            <v>1.2838000000000001</v>
          </cell>
          <cell r="C8">
            <v>1.2606999999999999</v>
          </cell>
          <cell r="D8">
            <v>1.3128</v>
          </cell>
          <cell r="E8">
            <v>1.3147</v>
          </cell>
          <cell r="F8">
            <v>1.1821999999999999</v>
          </cell>
        </row>
        <row r="9">
          <cell r="A9">
            <v>55</v>
          </cell>
          <cell r="B9">
            <v>1.3984000000000001</v>
          </cell>
          <cell r="C9">
            <v>1.3706</v>
          </cell>
          <cell r="D9">
            <v>1.4407000000000001</v>
          </cell>
          <cell r="E9">
            <v>1.4481999999999999</v>
          </cell>
          <cell r="F9">
            <v>1.2918000000000001</v>
          </cell>
        </row>
        <row r="10">
          <cell r="A10">
            <v>60</v>
          </cell>
          <cell r="B10">
            <v>1.5353000000000001</v>
          </cell>
          <cell r="C10">
            <v>1.5015000000000001</v>
          </cell>
          <cell r="D10">
            <v>1.5961000000000001</v>
          </cell>
          <cell r="E10">
            <v>1.6117999999999999</v>
          </cell>
          <cell r="F10">
            <v>1.2108000000000001</v>
          </cell>
        </row>
        <row r="11">
          <cell r="A11">
            <v>65</v>
          </cell>
          <cell r="B11">
            <v>1.7038</v>
          </cell>
          <cell r="C11">
            <v>1.66</v>
          </cell>
          <cell r="D11">
            <v>1.7927</v>
          </cell>
          <cell r="E11">
            <v>1.8170999999999999</v>
          </cell>
          <cell r="F11">
            <v>1.3260000000000001</v>
          </cell>
        </row>
        <row r="12">
          <cell r="A12">
            <v>70</v>
          </cell>
          <cell r="B12">
            <v>1.9159999999999999</v>
          </cell>
          <cell r="C12">
            <v>1.8559000000000001</v>
          </cell>
          <cell r="D12">
            <v>2.0541999999999998</v>
          </cell>
          <cell r="E12">
            <v>2.0992000000000002</v>
          </cell>
          <cell r="F12">
            <v>1.4666999999999999</v>
          </cell>
        </row>
        <row r="13">
          <cell r="A13">
            <v>75</v>
          </cell>
          <cell r="B13">
            <v>1.8917999999999999</v>
          </cell>
          <cell r="C13">
            <v>1.8324</v>
          </cell>
          <cell r="D13">
            <v>2.1545999999999998</v>
          </cell>
          <cell r="E13">
            <v>2.2793999999999999</v>
          </cell>
          <cell r="F13">
            <v>1.3955</v>
          </cell>
        </row>
        <row r="14">
          <cell r="A14">
            <v>80</v>
          </cell>
          <cell r="B14">
            <v>2.1629999999999998</v>
          </cell>
          <cell r="C14">
            <v>2.0741999999999998</v>
          </cell>
          <cell r="D14">
            <v>2.5219999999999998</v>
          </cell>
          <cell r="E14">
            <v>2.7128999999999999</v>
          </cell>
          <cell r="F14">
            <v>1.5424</v>
          </cell>
        </row>
        <row r="15">
          <cell r="A15">
            <v>85</v>
          </cell>
          <cell r="B15">
            <v>2.5284</v>
          </cell>
          <cell r="C15">
            <v>2.3894000000000002</v>
          </cell>
          <cell r="D15">
            <v>3.0404</v>
          </cell>
          <cell r="E15">
            <v>3.35</v>
          </cell>
          <cell r="F15">
            <v>1.7303999999999999</v>
          </cell>
        </row>
        <row r="16">
          <cell r="A16">
            <v>90</v>
          </cell>
          <cell r="B16">
            <v>3.0478000000000001</v>
          </cell>
          <cell r="C16">
            <v>2.8176000000000001</v>
          </cell>
          <cell r="D16">
            <v>3.827</v>
          </cell>
          <cell r="E16">
            <v>4.3781999999999996</v>
          </cell>
          <cell r="F16">
            <v>1.9798</v>
          </cell>
        </row>
        <row r="17">
          <cell r="A17">
            <v>95</v>
          </cell>
          <cell r="B17">
            <v>3.8445999999999998</v>
          </cell>
          <cell r="C17">
            <v>3.4327999999999999</v>
          </cell>
          <cell r="D17">
            <v>5.1626000000000003</v>
          </cell>
          <cell r="E17">
            <v>6.3170999999999999</v>
          </cell>
          <cell r="F17">
            <v>2.3271999999999999</v>
          </cell>
        </row>
        <row r="18">
          <cell r="A18">
            <v>100</v>
          </cell>
          <cell r="B18">
            <v>5.2218999999999998</v>
          </cell>
          <cell r="C18">
            <v>4.3917000000000002</v>
          </cell>
          <cell r="D18">
            <v>7.9302000000000001</v>
          </cell>
          <cell r="E18">
            <v>11.337</v>
          </cell>
          <cell r="F18">
            <v>2.8449</v>
          </cell>
        </row>
      </sheetData>
      <sheetData sheetId="13"/>
      <sheetData sheetId="14">
        <row r="4">
          <cell r="B4">
            <v>1</v>
          </cell>
          <cell r="C4">
            <v>17.5458</v>
          </cell>
          <cell r="D4">
            <v>6</v>
          </cell>
          <cell r="E4">
            <v>1.05</v>
          </cell>
        </row>
        <row r="5">
          <cell r="B5">
            <v>2</v>
          </cell>
          <cell r="C5">
            <v>56.021099999999997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12.331099999999999</v>
          </cell>
          <cell r="D6">
            <v>3</v>
          </cell>
          <cell r="E6">
            <v>1.1000000000000001</v>
          </cell>
        </row>
        <row r="7">
          <cell r="B7">
            <v>4</v>
          </cell>
          <cell r="C7">
            <v>15.9803</v>
          </cell>
          <cell r="D7">
            <v>3.8</v>
          </cell>
          <cell r="E7">
            <v>1.04</v>
          </cell>
        </row>
        <row r="8">
          <cell r="B8">
            <v>5</v>
          </cell>
          <cell r="C8">
            <v>52.140300000000003</v>
          </cell>
          <cell r="D8">
            <v>1.5</v>
          </cell>
          <cell r="E8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H18" sqref="H18"/>
    </sheetView>
  </sheetViews>
  <sheetFormatPr defaultRowHeight="15" x14ac:dyDescent="0.25"/>
  <cols>
    <col min="1" max="1" width="22" customWidth="1"/>
  </cols>
  <sheetData>
    <row r="1" spans="1:16" ht="23.25" x14ac:dyDescent="0.35">
      <c r="A1" s="11" t="s">
        <v>20</v>
      </c>
    </row>
    <row r="2" spans="1:16" x14ac:dyDescent="0.25">
      <c r="A2" t="s">
        <v>21</v>
      </c>
    </row>
    <row r="4" spans="1:16" s="3" customFormat="1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/>
      <c r="F4" s="2" t="s">
        <v>4</v>
      </c>
      <c r="G4" s="1" t="s">
        <v>5</v>
      </c>
      <c r="H4" s="2" t="s">
        <v>6</v>
      </c>
      <c r="I4" s="1" t="s">
        <v>5</v>
      </c>
      <c r="J4" s="2" t="s">
        <v>7</v>
      </c>
      <c r="K4" s="1" t="s">
        <v>5</v>
      </c>
      <c r="L4" s="2" t="s">
        <v>8</v>
      </c>
      <c r="M4" s="1" t="s">
        <v>5</v>
      </c>
      <c r="N4" s="2" t="s">
        <v>9</v>
      </c>
      <c r="O4" s="1" t="s">
        <v>5</v>
      </c>
    </row>
    <row r="5" spans="1:16" x14ac:dyDescent="0.25">
      <c r="A5" s="4" t="s">
        <v>17</v>
      </c>
      <c r="B5" s="5" t="s">
        <v>14</v>
      </c>
      <c r="C5" s="5">
        <v>42</v>
      </c>
      <c r="D5" s="6">
        <f t="shared" ref="D5:D12" si="0">IF(ISNUMBER(G5),G5,0)+IF(ISNUMBER(I5),I5,0)+IF(ISNUMBER(K5),K5,0)+IF(ISNUMBER(M5),M5,0)+IF(ISNUMBER(O5),O5,0)</f>
        <v>2645</v>
      </c>
      <c r="E5" s="7"/>
      <c r="F5" s="8">
        <v>30.46</v>
      </c>
      <c r="G5" s="9">
        <f>IF(AND(ISNUMBER(F5),OR(LEFT($B5)="M",LEFT($B5)="F")),IF(LEFT($B5)="M",INT(VLOOKUP(1,[1]MConstants!$B$4:$E$8,2)*((INT(100*((((INT(100*F5))/100)*VLOOKUP(INT($C5/5)*5,[1]M5YrFactors!$A$3:$F$18,1+1)))))/100-VLOOKUP(1,[1]MConstants!$B$4:$E$8,3))^VLOOKUP(1,[1]MConstants!$B$4:$E$8,4)),(INT(VLOOKUP(1,[1]FConstants!$B$4:$E$8,2)*((INT(100*((((INT(100*F5))/100)*VLOOKUP(INT($C5/5)*5,[1]F5YrFactors!$A$3:$F$18,1+1)))))/100-VLOOKUP(1,[1]FConstants!$B$4:$E$8,3))^VLOOKUP(1,[1]FConstants!$B$4:$E$8,4)))),F5)</f>
        <v>419</v>
      </c>
      <c r="H5" s="8">
        <v>11.39</v>
      </c>
      <c r="I5" s="9">
        <f>IF(AND(ISNUMBER(H5),OR(LEFT($B5)="M",LEFT($B5)="F")),IF(LEFT($B5)="M",INT(VLOOKUP(2,[1]MConstants!$B$4:$E$8,2)*((INT(100*((((INT(100*H5))/100)*VLOOKUP(INT($C5/5)*5,[1]M5YrFactors!$A$3:$F$18,1+2)))))/100-VLOOKUP(2,[1]MConstants!$B$4:$E$8,3))^VLOOKUP(2,[1]MConstants!$B$4:$E$8,4)),(INT(VLOOKUP(2,[1]FConstants!$B$4:$E$8,2)*((INT(100*((((INT(100*H5))/100)*VLOOKUP(INT($C5/5)*5,[1]F5YrFactors!$A$3:$F$18,1+2)))))/100-VLOOKUP(2,[1]FConstants!$B$4:$E$8,3))^VLOOKUP(2,[1]FConstants!$B$4:$E$8,4)))),H5)</f>
        <v>648</v>
      </c>
      <c r="J5" s="8">
        <v>34.700000000000003</v>
      </c>
      <c r="K5" s="9">
        <f>IF(AND(ISNUMBER(J5),OR(LEFT($B5)="M",LEFT($B5)="F")),IF(LEFT($B5)="M",INT(VLOOKUP(3,[1]MConstants!$B$4:$E$8,2)*((INT(100*((((INT(100*J5))/100)*VLOOKUP(INT($C5/5)*5,[1]M5YrFactors!$A$3:$F$18,1+3)))))/100-VLOOKUP(3,[1]MConstants!$B$4:$E$8,3))^VLOOKUP(3,[1]MConstants!$B$4:$E$8,4)),(INT(VLOOKUP(3,[1]FConstants!$B$4:$E$8,2)*((INT(100*((((INT(100*J5))/100)*VLOOKUP(INT($C5/5)*5,[1]F5YrFactors!$A$3:$F$18,1+3)))))/100-VLOOKUP(3,[1]FConstants!$B$4:$E$8,3))^VLOOKUP(3,[1]FConstants!$B$4:$E$8,4)))),J5)</f>
        <v>628</v>
      </c>
      <c r="L5" s="8">
        <v>36.840000000000003</v>
      </c>
      <c r="M5" s="9">
        <f>IF(AND(ISNUMBER(L5),OR(LEFT($B5)="M",LEFT($B5)="F")),IF(LEFT($B5)="M",INT(VLOOKUP(4,[1]MConstants!$B$4:$E$8,2)*((INT(100*((((INT(100*L5))/100)*VLOOKUP(INT($C5/5)*5,[1]M5YrFactors!$A$3:$F$18,1+4)))))/100-VLOOKUP(4,[1]MConstants!$B$4:$E$8,3))^VLOOKUP(4,[1]MConstants!$B$4:$E$8,4)),(INT(VLOOKUP(4,[1]FConstants!$B$4:$E$8,2)*((INT(100*((((INT(100*L5))/100)*VLOOKUP(INT($C5/5)*5,[1]F5YrFactors!$A$3:$F$18,1+4)))))/100-VLOOKUP(4,[1]FConstants!$B$4:$E$8,3))^VLOOKUP(4,[1]FConstants!$B$4:$E$8,4)))),L5)</f>
        <v>442</v>
      </c>
      <c r="N5" s="8">
        <v>10.09</v>
      </c>
      <c r="O5" s="9">
        <f>(IF(NOT(ISNUMBER(N5)),N5,IF(LEFT($B5)="M",INT(VLOOKUP(5,[1]MConstants!$B$4:$E$8,2)*((INT(100*((((INT(100*N5))/100)*VLOOKUP(INT($C5/5)*5,[1]M5YrFactors!$A$3:$F$18,1+5)))))/100-VLOOKUP(5,[1]MConstants!$B$4:$E$8,3))^VLOOKUP(5,[1]MConstants!$B$4:$E$8,4)),(INT(VLOOKUP(5,[1]FConstants!$B$4:$E$8,2)*((INT(100*((((INT(100*N5))/100)*VLOOKUP(INT($C5/5)*5,[1]F5YrFactors!$A$3:$F$18,1+5)))))/100-VLOOKUP(5,[1]FConstants!$B$4:$E$8,3))^VLOOKUP(5,[1]FConstants!$B$4:$E$8,4))))))</f>
        <v>508</v>
      </c>
      <c r="P5" t="str">
        <f t="shared" ref="P5:P12" si="1">LEFT(B5)&amp;INT(C5/5)*5</f>
        <v>m40</v>
      </c>
    </row>
    <row r="6" spans="1:16" x14ac:dyDescent="0.25">
      <c r="A6" s="4" t="s">
        <v>10</v>
      </c>
      <c r="B6" s="5" t="s">
        <v>11</v>
      </c>
      <c r="C6" s="5">
        <v>73</v>
      </c>
      <c r="D6" s="6">
        <f t="shared" si="0"/>
        <v>2631</v>
      </c>
      <c r="E6" s="7"/>
      <c r="F6" s="8">
        <v>16.100000000000001</v>
      </c>
      <c r="G6" s="9">
        <f>IF(AND(ISNUMBER(F6),OR(LEFT($B6)="M",LEFT($B6)="F")),IF(LEFT($B6)="M",INT(VLOOKUP(1,[1]MConstants!$B$4:$E$8,2)*((INT(100*((((INT(100*F6))/100)*VLOOKUP(INT($C6/5)*5,[1]M5YrFactors!$A$3:$F$18,1+1)))))/100-VLOOKUP(1,[1]MConstants!$B$4:$E$8,3))^VLOOKUP(1,[1]MConstants!$B$4:$E$8,4)),(INT(VLOOKUP(1,[1]FConstants!$B$4:$E$8,2)*((INT(100*((((INT(100*F6))/100)*VLOOKUP(INT($C6/5)*5,[1]F5YrFactors!$A$3:$F$18,1+1)))))/100-VLOOKUP(1,[1]FConstants!$B$4:$E$8,3))^VLOOKUP(1,[1]FConstants!$B$4:$E$8,4)))),F6)</f>
        <v>511</v>
      </c>
      <c r="H6" s="8">
        <v>6.14</v>
      </c>
      <c r="I6" s="9">
        <f>IF(AND(ISNUMBER(H6),OR(LEFT($B6)="M",LEFT($B6)="F")),IF(LEFT($B6)="M",INT(VLOOKUP(2,[1]MConstants!$B$4:$E$8,2)*((INT(100*((((INT(100*H6))/100)*VLOOKUP(INT($C6/5)*5,[1]M5YrFactors!$A$3:$F$18,1+2)))))/100-VLOOKUP(2,[1]MConstants!$B$4:$E$8,3))^VLOOKUP(2,[1]MConstants!$B$4:$E$8,4)),(INT(VLOOKUP(2,[1]FConstants!$B$4:$E$8,2)*((INT(100*((((INT(100*H6))/100)*VLOOKUP(INT($C6/5)*5,[1]F5YrFactors!$A$3:$F$18,1+2)))))/100-VLOOKUP(2,[1]FConstants!$B$4:$E$8,3))^VLOOKUP(2,[1]FConstants!$B$4:$E$8,4)))),H6)</f>
        <v>621</v>
      </c>
      <c r="J6" s="8">
        <v>13.07</v>
      </c>
      <c r="K6" s="9">
        <f>IF(AND(ISNUMBER(J6),OR(LEFT($B6)="M",LEFT($B6)="F")),IF(LEFT($B6)="M",INT(VLOOKUP(3,[1]MConstants!$B$4:$E$8,2)*((INT(100*((((INT(100*J6))/100)*VLOOKUP(INT($C6/5)*5,[1]M5YrFactors!$A$3:$F$18,1+3)))))/100-VLOOKUP(3,[1]MConstants!$B$4:$E$8,3))^VLOOKUP(3,[1]MConstants!$B$4:$E$8,4)),(INT(VLOOKUP(3,[1]FConstants!$B$4:$E$8,2)*((INT(100*((((INT(100*J6))/100)*VLOOKUP(INT($C6/5)*5,[1]F5YrFactors!$A$3:$F$18,1+3)))))/100-VLOOKUP(3,[1]FConstants!$B$4:$E$8,3))^VLOOKUP(3,[1]FConstants!$B$4:$E$8,4)))),J6)</f>
        <v>403</v>
      </c>
      <c r="L6" s="8">
        <v>14.52</v>
      </c>
      <c r="M6" s="9">
        <f>IF(AND(ISNUMBER(L6),OR(LEFT($B6)="M",LEFT($B6)="F")),IF(LEFT($B6)="M",INT(VLOOKUP(4,[1]MConstants!$B$4:$E$8,2)*((INT(100*((((INT(100*L6))/100)*VLOOKUP(INT($C6/5)*5,[1]M5YrFactors!$A$3:$F$18,1+4)))))/100-VLOOKUP(4,[1]MConstants!$B$4:$E$8,3))^VLOOKUP(4,[1]MConstants!$B$4:$E$8,4)),(INT(VLOOKUP(4,[1]FConstants!$B$4:$E$8,2)*((INT(100*((((INT(100*L6))/100)*VLOOKUP(INT($C6/5)*5,[1]F5YrFactors!$A$3:$F$18,1+4)))))/100-VLOOKUP(4,[1]FConstants!$B$4:$E$8,3))^VLOOKUP(4,[1]FConstants!$B$4:$E$8,4)))),L6)</f>
        <v>486</v>
      </c>
      <c r="N6" s="8">
        <v>8.1300000000000008</v>
      </c>
      <c r="O6" s="9">
        <f>(IF(NOT(ISNUMBER(N6)),N6,IF(LEFT($B6)="M",INT(VLOOKUP(5,[1]MConstants!$B$4:$E$8,2)*((INT(100*((((INT(100*N6))/100)*VLOOKUP(INT($C6/5)*5,[1]M5YrFactors!$A$3:$F$18,1+5)))))/100-VLOOKUP(5,[1]MConstants!$B$4:$E$8,3))^VLOOKUP(5,[1]MConstants!$B$4:$E$8,4)),(INT(VLOOKUP(5,[1]FConstants!$B$4:$E$8,2)*((INT(100*((((INT(100*N6))/100)*VLOOKUP(INT($C6/5)*5,[1]F5YrFactors!$A$3:$F$18,1+5)))))/100-VLOOKUP(5,[1]FConstants!$B$4:$E$8,3))^VLOOKUP(5,[1]FConstants!$B$4:$E$8,4))))))</f>
        <v>610</v>
      </c>
      <c r="P6" t="str">
        <f t="shared" si="1"/>
        <v>f70</v>
      </c>
    </row>
    <row r="7" spans="1:16" x14ac:dyDescent="0.25">
      <c r="A7" s="4" t="s">
        <v>15</v>
      </c>
      <c r="B7" s="5" t="s">
        <v>14</v>
      </c>
      <c r="C7" s="5">
        <v>61</v>
      </c>
      <c r="D7" s="6">
        <f t="shared" si="0"/>
        <v>2548</v>
      </c>
      <c r="E7" s="7"/>
      <c r="F7" s="12" t="s">
        <v>24</v>
      </c>
      <c r="G7" s="9">
        <v>0</v>
      </c>
      <c r="H7" s="8">
        <v>11.26</v>
      </c>
      <c r="I7" s="9">
        <f>IF(AND(ISNUMBER(H7),OR(LEFT($B7)="M",LEFT($B7)="F")),IF(LEFT($B7)="M",INT(VLOOKUP(2,[1]MConstants!$B$4:$E$8,2)*((INT(100*((((INT(100*H7))/100)*VLOOKUP(INT($C7/5)*5,[1]M5YrFactors!$A$3:$F$18,1+2)))))/100-VLOOKUP(2,[1]MConstants!$B$4:$E$8,3))^VLOOKUP(2,[1]MConstants!$B$4:$E$8,4)),(INT(VLOOKUP(2,[1]FConstants!$B$4:$E$8,2)*((INT(100*((((INT(100*H7))/100)*VLOOKUP(INT($C7/5)*5,[1]F5YrFactors!$A$3:$F$18,1+2)))))/100-VLOOKUP(2,[1]FConstants!$B$4:$E$8,3))^VLOOKUP(2,[1]FConstants!$B$4:$E$8,4)))),H7)</f>
        <v>731</v>
      </c>
      <c r="J7" s="8">
        <v>36.39</v>
      </c>
      <c r="K7" s="9">
        <f>IF(AND(ISNUMBER(J7),OR(LEFT($B7)="M",LEFT($B7)="F")),IF(LEFT($B7)="M",INT(VLOOKUP(3,[1]MConstants!$B$4:$E$8,2)*((INT(100*((((INT(100*J7))/100)*VLOOKUP(INT($C7/5)*5,[1]M5YrFactors!$A$3:$F$18,1+3)))))/100-VLOOKUP(3,[1]MConstants!$B$4:$E$8,3))^VLOOKUP(3,[1]MConstants!$B$4:$E$8,4)),(INT(VLOOKUP(3,[1]FConstants!$B$4:$E$8,2)*((INT(100*((((INT(100*J7))/100)*VLOOKUP(INT($C7/5)*5,[1]F5YrFactors!$A$3:$F$18,1+3)))))/100-VLOOKUP(3,[1]FConstants!$B$4:$E$8,3))^VLOOKUP(3,[1]FConstants!$B$4:$E$8,4)))),J7)</f>
        <v>638</v>
      </c>
      <c r="L7" s="8">
        <v>30.17</v>
      </c>
      <c r="M7" s="9">
        <f>IF(AND(ISNUMBER(L7),OR(LEFT($B7)="M",LEFT($B7)="F")),IF(LEFT($B7)="M",INT(VLOOKUP(4,[1]MConstants!$B$4:$E$8,2)*((INT(100*((((INT(100*L7))/100)*VLOOKUP(INT($C7/5)*5,[1]M5YrFactors!$A$3:$F$18,1+4)))))/100-VLOOKUP(4,[1]MConstants!$B$4:$E$8,3))^VLOOKUP(4,[1]MConstants!$B$4:$E$8,4)),(INT(VLOOKUP(4,[1]FConstants!$B$4:$E$8,2)*((INT(100*((((INT(100*L7))/100)*VLOOKUP(INT($C7/5)*5,[1]F5YrFactors!$A$3:$F$18,1+4)))))/100-VLOOKUP(4,[1]FConstants!$B$4:$E$8,3))^VLOOKUP(4,[1]FConstants!$B$4:$E$8,4)))),L7)</f>
        <v>481</v>
      </c>
      <c r="N7" s="8">
        <v>13.77</v>
      </c>
      <c r="O7" s="9">
        <f>(IF(NOT(ISNUMBER(N7)),N7,IF(LEFT($B7)="M",INT(VLOOKUP(5,[1]MConstants!$B$4:$E$8,2)*((INT(100*((((INT(100*N7))/100)*VLOOKUP(INT($C7/5)*5,[1]M5YrFactors!$A$3:$F$18,1+5)))))/100-VLOOKUP(5,[1]MConstants!$B$4:$E$8,3))^VLOOKUP(5,[1]MConstants!$B$4:$E$8,4)),(INT(VLOOKUP(5,[1]FConstants!$B$4:$E$8,2)*((INT(100*((((INT(100*N7))/100)*VLOOKUP(INT($C7/5)*5,[1]F5YrFactors!$A$3:$F$18,1+5)))))/100-VLOOKUP(5,[1]FConstants!$B$4:$E$8,3))^VLOOKUP(5,[1]FConstants!$B$4:$E$8,4))))))</f>
        <v>698</v>
      </c>
      <c r="P7" t="str">
        <f t="shared" si="1"/>
        <v>m60</v>
      </c>
    </row>
    <row r="8" spans="1:16" x14ac:dyDescent="0.25">
      <c r="A8" s="4" t="s">
        <v>18</v>
      </c>
      <c r="B8" s="5" t="s">
        <v>11</v>
      </c>
      <c r="C8" s="5">
        <v>53</v>
      </c>
      <c r="D8" s="6">
        <f t="shared" si="0"/>
        <v>2306</v>
      </c>
      <c r="E8" s="7"/>
      <c r="F8" s="8">
        <v>27.93</v>
      </c>
      <c r="G8" s="9">
        <f>IF(AND(ISNUMBER(F8),OR(LEFT($B8)="M",LEFT($B8)="F")),IF(LEFT($B8)="M",INT(VLOOKUP(1,[1]MConstants!$B$4:$E$8,2)*((INT(100*((((INT(100*F8))/100)*VLOOKUP(INT($C8/5)*5,[1]M5YrFactors!$A$3:$F$18,1+1)))))/100-VLOOKUP(1,[1]MConstants!$B$4:$E$8,3))^VLOOKUP(1,[1]MConstants!$B$4:$E$8,4)),(INT(VLOOKUP(1,[1]FConstants!$B$4:$E$8,2)*((INT(100*((((INT(100*F8))/100)*VLOOKUP(INT($C8/5)*5,[1]F5YrFactors!$A$3:$F$18,1+1)))))/100-VLOOKUP(1,[1]FConstants!$B$4:$E$8,3))^VLOOKUP(1,[1]FConstants!$B$4:$E$8,4)))),F8)</f>
        <v>620</v>
      </c>
      <c r="H8" s="8">
        <v>7.83</v>
      </c>
      <c r="I8" s="9">
        <f>IF(AND(ISNUMBER(H8),OR(LEFT($B8)="M",LEFT($B8)="F")),IF(LEFT($B8)="M",INT(VLOOKUP(2,[1]MConstants!$B$4:$E$8,2)*((INT(100*((((INT(100*H8))/100)*VLOOKUP(INT($C8/5)*5,[1]M5YrFactors!$A$3:$F$18,1+2)))))/100-VLOOKUP(2,[1]MConstants!$B$4:$E$8,3))^VLOOKUP(2,[1]MConstants!$B$4:$E$8,4)),(INT(VLOOKUP(2,[1]FConstants!$B$4:$E$8,2)*((INT(100*((((INT(100*H8))/100)*VLOOKUP(INT($C8/5)*5,[1]F5YrFactors!$A$3:$F$18,1+2)))))/100-VLOOKUP(2,[1]FConstants!$B$4:$E$8,3))^VLOOKUP(2,[1]FConstants!$B$4:$E$8,4)))),H8)</f>
        <v>521</v>
      </c>
      <c r="J8" s="8">
        <v>20.28</v>
      </c>
      <c r="K8" s="9">
        <f>IF(AND(ISNUMBER(J8),OR(LEFT($B8)="M",LEFT($B8)="F")),IF(LEFT($B8)="M",INT(VLOOKUP(3,[1]MConstants!$B$4:$E$8,2)*((INT(100*((((INT(100*J8))/100)*VLOOKUP(INT($C8/5)*5,[1]M5YrFactors!$A$3:$F$18,1+3)))))/100-VLOOKUP(3,[1]MConstants!$B$4:$E$8,3))^VLOOKUP(3,[1]MConstants!$B$4:$E$8,4)),(INT(VLOOKUP(3,[1]FConstants!$B$4:$E$8,2)*((INT(100*((((INT(100*J8))/100)*VLOOKUP(INT($C8/5)*5,[1]F5YrFactors!$A$3:$F$18,1+3)))))/100-VLOOKUP(3,[1]FConstants!$B$4:$E$8,3))^VLOOKUP(3,[1]FConstants!$B$4:$E$8,4)))),J8)</f>
        <v>399</v>
      </c>
      <c r="L8" s="8">
        <v>17.04</v>
      </c>
      <c r="M8" s="9">
        <f>IF(AND(ISNUMBER(L8),OR(LEFT($B8)="M",LEFT($B8)="F")),IF(LEFT($B8)="M",INT(VLOOKUP(4,[1]MConstants!$B$4:$E$8,2)*((INT(100*((((INT(100*L8))/100)*VLOOKUP(INT($C8/5)*5,[1]M5YrFactors!$A$3:$F$18,1+4)))))/100-VLOOKUP(4,[1]MConstants!$B$4:$E$8,3))^VLOOKUP(4,[1]MConstants!$B$4:$E$8,4)),(INT(VLOOKUP(4,[1]FConstants!$B$4:$E$8,2)*((INT(100*((((INT(100*L8))/100)*VLOOKUP(INT($C8/5)*5,[1]F5YrFactors!$A$3:$F$18,1+4)))))/100-VLOOKUP(4,[1]FConstants!$B$4:$E$8,3))^VLOOKUP(4,[1]FConstants!$B$4:$E$8,4)))),L8)</f>
        <v>334</v>
      </c>
      <c r="N8" s="8">
        <v>7.62</v>
      </c>
      <c r="O8" s="9">
        <f>(IF(NOT(ISNUMBER(N8)),N8,IF(LEFT($B8)="M",INT(VLOOKUP(5,[1]MConstants!$B$4:$E$8,2)*((INT(100*((((INT(100*N8))/100)*VLOOKUP(INT($C8/5)*5,[1]M5YrFactors!$A$3:$F$18,1+5)))))/100-VLOOKUP(5,[1]MConstants!$B$4:$E$8,3))^VLOOKUP(5,[1]MConstants!$B$4:$E$8,4)),(INT(VLOOKUP(5,[1]FConstants!$B$4:$E$8,2)*((INT(100*((((INT(100*N8))/100)*VLOOKUP(INT($C8/5)*5,[1]F5YrFactors!$A$3:$F$18,1+5)))))/100-VLOOKUP(5,[1]FConstants!$B$4:$E$8,3))^VLOOKUP(5,[1]FConstants!$B$4:$E$8,4))))))</f>
        <v>432</v>
      </c>
      <c r="P8" t="str">
        <f t="shared" si="1"/>
        <v>f50</v>
      </c>
    </row>
    <row r="9" spans="1:16" x14ac:dyDescent="0.25">
      <c r="A9" s="4" t="s">
        <v>16</v>
      </c>
      <c r="B9" s="5" t="s">
        <v>14</v>
      </c>
      <c r="C9" s="5">
        <v>54</v>
      </c>
      <c r="D9" s="6">
        <f t="shared" si="0"/>
        <v>1961</v>
      </c>
      <c r="E9" s="7"/>
      <c r="F9" s="8">
        <v>22.13</v>
      </c>
      <c r="G9" s="9">
        <f>IF(AND(ISNUMBER(F9),OR(LEFT($B9)="M",LEFT($B9)="F")),IF(LEFT($B9)="M",INT(VLOOKUP(1,[1]MConstants!$B$4:$E$8,2)*((INT(100*((((INT(100*F9))/100)*VLOOKUP(INT($C9/5)*5,[1]M5YrFactors!$A$3:$F$18,1+1)))))/100-VLOOKUP(1,[1]MConstants!$B$4:$E$8,3))^VLOOKUP(1,[1]MConstants!$B$4:$E$8,4)),(INT(VLOOKUP(1,[1]FConstants!$B$4:$E$8,2)*((INT(100*((((INT(100*F9))/100)*VLOOKUP(INT($C9/5)*5,[1]F5YrFactors!$A$3:$F$18,1+1)))))/100-VLOOKUP(1,[1]FConstants!$B$4:$E$8,3))^VLOOKUP(1,[1]FConstants!$B$4:$E$8,4)))),F9)</f>
        <v>291</v>
      </c>
      <c r="H9" s="8">
        <v>8.2899999999999991</v>
      </c>
      <c r="I9" s="9">
        <f>IF(AND(ISNUMBER(H9),OR(LEFT($B9)="M",LEFT($B9)="F")),IF(LEFT($B9)="M",INT(VLOOKUP(2,[1]MConstants!$B$4:$E$8,2)*((INT(100*((((INT(100*H9))/100)*VLOOKUP(INT($C9/5)*5,[1]M5YrFactors!$A$3:$F$18,1+2)))))/100-VLOOKUP(2,[1]MConstants!$B$4:$E$8,3))^VLOOKUP(2,[1]MConstants!$B$4:$E$8,4)),(INT(VLOOKUP(2,[1]FConstants!$B$4:$E$8,2)*((INT(100*((((INT(100*H9))/100)*VLOOKUP(INT($C9/5)*5,[1]F5YrFactors!$A$3:$F$18,1+2)))))/100-VLOOKUP(2,[1]FConstants!$B$4:$E$8,3))^VLOOKUP(2,[1]FConstants!$B$4:$E$8,4)))),H9)</f>
        <v>468</v>
      </c>
      <c r="J9" s="8">
        <v>25.93</v>
      </c>
      <c r="K9" s="9">
        <f>IF(AND(ISNUMBER(J9),OR(LEFT($B9)="M",LEFT($B9)="F")),IF(LEFT($B9)="M",INT(VLOOKUP(3,[1]MConstants!$B$4:$E$8,2)*((INT(100*((((INT(100*J9))/100)*VLOOKUP(INT($C9/5)*5,[1]M5YrFactors!$A$3:$F$18,1+3)))))/100-VLOOKUP(3,[1]MConstants!$B$4:$E$8,3))^VLOOKUP(3,[1]MConstants!$B$4:$E$8,4)),(INT(VLOOKUP(3,[1]FConstants!$B$4:$E$8,2)*((INT(100*((((INT(100*J9))/100)*VLOOKUP(INT($C9/5)*5,[1]F5YrFactors!$A$3:$F$18,1+3)))))/100-VLOOKUP(3,[1]FConstants!$B$4:$E$8,3))^VLOOKUP(3,[1]FConstants!$B$4:$E$8,4)))),J9)</f>
        <v>396</v>
      </c>
      <c r="L9" s="8">
        <v>32.799999999999997</v>
      </c>
      <c r="M9" s="9">
        <f>IF(AND(ISNUMBER(L9),OR(LEFT($B9)="M",LEFT($B9)="F")),IF(LEFT($B9)="M",INT(VLOOKUP(4,[1]MConstants!$B$4:$E$8,2)*((INT(100*((((INT(100*L9))/100)*VLOOKUP(INT($C9/5)*5,[1]M5YrFactors!$A$3:$F$18,1+4)))))/100-VLOOKUP(4,[1]MConstants!$B$4:$E$8,3))^VLOOKUP(4,[1]MConstants!$B$4:$E$8,4)),(INT(VLOOKUP(4,[1]FConstants!$B$4:$E$8,2)*((INT(100*((((INT(100*L9))/100)*VLOOKUP(INT($C9/5)*5,[1]F5YrFactors!$A$3:$F$18,1+4)))))/100-VLOOKUP(4,[1]FConstants!$B$4:$E$8,3))^VLOOKUP(4,[1]FConstants!$B$4:$E$8,4)))),L9)</f>
        <v>446</v>
      </c>
      <c r="N9" s="8">
        <v>7.96</v>
      </c>
      <c r="O9" s="9">
        <f>(IF(NOT(ISNUMBER(N9)),N9,IF(LEFT($B9)="M",INT(VLOOKUP(5,[1]MConstants!$B$4:$E$8,2)*((INT(100*((((INT(100*N9))/100)*VLOOKUP(INT($C9/5)*5,[1]M5YrFactors!$A$3:$F$18,1+5)))))/100-VLOOKUP(5,[1]MConstants!$B$4:$E$8,3))^VLOOKUP(5,[1]MConstants!$B$4:$E$8,4)),(INT(VLOOKUP(5,[1]FConstants!$B$4:$E$8,2)*((INT(100*((((INT(100*N9))/100)*VLOOKUP(INT($C9/5)*5,[1]F5YrFactors!$A$3:$F$18,1+5)))))/100-VLOOKUP(5,[1]FConstants!$B$4:$E$8,3))^VLOOKUP(5,[1]FConstants!$B$4:$E$8,4))))))</f>
        <v>360</v>
      </c>
      <c r="P9" t="str">
        <f t="shared" si="1"/>
        <v>m50</v>
      </c>
    </row>
    <row r="10" spans="1:16" x14ac:dyDescent="0.25">
      <c r="A10" s="4" t="s">
        <v>13</v>
      </c>
      <c r="B10" s="5" t="s">
        <v>14</v>
      </c>
      <c r="C10" s="5">
        <v>63</v>
      </c>
      <c r="D10" s="6">
        <f t="shared" si="0"/>
        <v>1826</v>
      </c>
      <c r="E10" s="7"/>
      <c r="F10" s="8">
        <v>20.67</v>
      </c>
      <c r="G10" s="9">
        <f>IF(AND(ISNUMBER(F10),OR(LEFT($B10)="M",LEFT($B10)="F")),IF(LEFT($B10)="M",INT(VLOOKUP(1,[1]MConstants!$B$4:$E$8,2)*((INT(100*((((INT(100*F10))/100)*VLOOKUP(INT($C10/5)*5,[1]M5YrFactors!$A$3:$F$18,1+1)))))/100-VLOOKUP(1,[1]MConstants!$B$4:$E$8,3))^VLOOKUP(1,[1]MConstants!$B$4:$E$8,4)),(INT(VLOOKUP(1,[1]FConstants!$B$4:$E$8,2)*((INT(100*((((INT(100*F10))/100)*VLOOKUP(INT($C10/5)*5,[1]F5YrFactors!$A$3:$F$18,1+1)))))/100-VLOOKUP(1,[1]FConstants!$B$4:$E$8,3))^VLOOKUP(1,[1]FConstants!$B$4:$E$8,4)))),F10)</f>
        <v>303</v>
      </c>
      <c r="H10" s="8">
        <v>7.96</v>
      </c>
      <c r="I10" s="9">
        <f>IF(AND(ISNUMBER(H10),OR(LEFT($B10)="M",LEFT($B10)="F")),IF(LEFT($B10)="M",INT(VLOOKUP(2,[1]MConstants!$B$4:$E$8,2)*((INT(100*((((INT(100*H10))/100)*VLOOKUP(INT($C10/5)*5,[1]M5YrFactors!$A$3:$F$18,1+2)))))/100-VLOOKUP(2,[1]MConstants!$B$4:$E$8,3))^VLOOKUP(2,[1]MConstants!$B$4:$E$8,4)),(INT(VLOOKUP(2,[1]FConstants!$B$4:$E$8,2)*((INT(100*((((INT(100*H10))/100)*VLOOKUP(INT($C10/5)*5,[1]F5YrFactors!$A$3:$F$18,1+2)))))/100-VLOOKUP(2,[1]FConstants!$B$4:$E$8,3))^VLOOKUP(2,[1]FConstants!$B$4:$E$8,4)))),H10)</f>
        <v>481</v>
      </c>
      <c r="J10" s="8">
        <v>24.07</v>
      </c>
      <c r="K10" s="9">
        <f>IF(AND(ISNUMBER(J10),OR(LEFT($B10)="M",LEFT($B10)="F")),IF(LEFT($B10)="M",INT(VLOOKUP(3,[1]MConstants!$B$4:$E$8,2)*((INT(100*((((INT(100*J10))/100)*VLOOKUP(INT($C10/5)*5,[1]M5YrFactors!$A$3:$F$18,1+3)))))/100-VLOOKUP(3,[1]MConstants!$B$4:$E$8,3))^VLOOKUP(3,[1]MConstants!$B$4:$E$8,4)),(INT(VLOOKUP(3,[1]FConstants!$B$4:$E$8,2)*((INT(100*((((INT(100*J10))/100)*VLOOKUP(INT($C10/5)*5,[1]F5YrFactors!$A$3:$F$18,1+3)))))/100-VLOOKUP(3,[1]FConstants!$B$4:$E$8,3))^VLOOKUP(3,[1]FConstants!$B$4:$E$8,4)))),J10)</f>
        <v>378</v>
      </c>
      <c r="L10" s="8">
        <v>18.149999999999999</v>
      </c>
      <c r="M10" s="9">
        <f>IF(AND(ISNUMBER(L10),OR(LEFT($B10)="M",LEFT($B10)="F")),IF(LEFT($B10)="M",INT(VLOOKUP(4,[1]MConstants!$B$4:$E$8,2)*((INT(100*((((INT(100*L10))/100)*VLOOKUP(INT($C10/5)*5,[1]M5YrFactors!$A$3:$F$18,1+4)))))/100-VLOOKUP(4,[1]MConstants!$B$4:$E$8,3))^VLOOKUP(4,[1]MConstants!$B$4:$E$8,4)),(INT(VLOOKUP(4,[1]FConstants!$B$4:$E$8,2)*((INT(100*((((INT(100*L10))/100)*VLOOKUP(INT($C10/5)*5,[1]F5YrFactors!$A$3:$F$18,1+4)))))/100-VLOOKUP(4,[1]FConstants!$B$4:$E$8,3))^VLOOKUP(4,[1]FConstants!$B$4:$E$8,4)))),L10)</f>
        <v>239</v>
      </c>
      <c r="N10" s="8">
        <v>9.1300000000000008</v>
      </c>
      <c r="O10" s="9">
        <f>(IF(NOT(ISNUMBER(N10)),N10,IF(LEFT($B10)="M",INT(VLOOKUP(5,[1]MConstants!$B$4:$E$8,2)*((INT(100*((((INT(100*N10))/100)*VLOOKUP(INT($C10/5)*5,[1]M5YrFactors!$A$3:$F$18,1+5)))))/100-VLOOKUP(5,[1]MConstants!$B$4:$E$8,3))^VLOOKUP(5,[1]MConstants!$B$4:$E$8,4)),(INT(VLOOKUP(5,[1]FConstants!$B$4:$E$8,2)*((INT(100*((((INT(100*N10))/100)*VLOOKUP(INT($C10/5)*5,[1]F5YrFactors!$A$3:$F$18,1+5)))))/100-VLOOKUP(5,[1]FConstants!$B$4:$E$8,3))^VLOOKUP(5,[1]FConstants!$B$4:$E$8,4))))))</f>
        <v>425</v>
      </c>
      <c r="P10" t="str">
        <f t="shared" si="1"/>
        <v>m60</v>
      </c>
    </row>
    <row r="11" spans="1:16" x14ac:dyDescent="0.25">
      <c r="A11" s="4" t="s">
        <v>19</v>
      </c>
      <c r="B11" s="5" t="s">
        <v>14</v>
      </c>
      <c r="C11" s="5">
        <v>64</v>
      </c>
      <c r="D11" s="6">
        <f t="shared" si="0"/>
        <v>1622</v>
      </c>
      <c r="E11" s="7"/>
      <c r="F11" s="8">
        <v>18.18</v>
      </c>
      <c r="G11" s="9">
        <f>IF(AND(ISNUMBER(F11),OR(LEFT($B11)="M",LEFT($B11)="F")),IF(LEFT($B11)="M",INT(VLOOKUP(1,[1]MConstants!$B$4:$E$8,2)*((INT(100*((((INT(100*F11))/100)*VLOOKUP(INT($C11/5)*5,[1]M5YrFactors!$A$3:$F$18,1+1)))))/100-VLOOKUP(1,[1]MConstants!$B$4:$E$8,3))^VLOOKUP(1,[1]MConstants!$B$4:$E$8,4)),(INT(VLOOKUP(1,[1]FConstants!$B$4:$E$8,2)*((INT(100*((((INT(100*F11))/100)*VLOOKUP(INT($C11/5)*5,[1]F5YrFactors!$A$3:$F$18,1+1)))))/100-VLOOKUP(1,[1]FConstants!$B$4:$E$8,3))^VLOOKUP(1,[1]FConstants!$B$4:$E$8,4)))),F11)</f>
        <v>252</v>
      </c>
      <c r="H11" s="8">
        <v>6.74</v>
      </c>
      <c r="I11" s="9">
        <f>IF(AND(ISNUMBER(H11),OR(LEFT($B11)="M",LEFT($B11)="F")),IF(LEFT($B11)="M",INT(VLOOKUP(2,[1]MConstants!$B$4:$E$8,2)*((INT(100*((((INT(100*H11))/100)*VLOOKUP(INT($C11/5)*5,[1]M5YrFactors!$A$3:$F$18,1+2)))))/100-VLOOKUP(2,[1]MConstants!$B$4:$E$8,3))^VLOOKUP(2,[1]MConstants!$B$4:$E$8,4)),(INT(VLOOKUP(2,[1]FConstants!$B$4:$E$8,2)*((INT(100*((((INT(100*H11))/100)*VLOOKUP(INT($C11/5)*5,[1]F5YrFactors!$A$3:$F$18,1+2)))))/100-VLOOKUP(2,[1]FConstants!$B$4:$E$8,3))^VLOOKUP(2,[1]FConstants!$B$4:$E$8,4)))),H11)</f>
        <v>391</v>
      </c>
      <c r="J11" s="8">
        <v>23.84</v>
      </c>
      <c r="K11" s="9">
        <f>IF(AND(ISNUMBER(J11),OR(LEFT($B11)="M",LEFT($B11)="F")),IF(LEFT($B11)="M",INT(VLOOKUP(3,[1]MConstants!$B$4:$E$8,2)*((INT(100*((((INT(100*J11))/100)*VLOOKUP(INT($C11/5)*5,[1]M5YrFactors!$A$3:$F$18,1+3)))))/100-VLOOKUP(3,[1]MConstants!$B$4:$E$8,3))^VLOOKUP(3,[1]MConstants!$B$4:$E$8,4)),(INT(VLOOKUP(3,[1]FConstants!$B$4:$E$8,2)*((INT(100*((((INT(100*J11))/100)*VLOOKUP(INT($C11/5)*5,[1]F5YrFactors!$A$3:$F$18,1+3)))))/100-VLOOKUP(3,[1]FConstants!$B$4:$E$8,3))^VLOOKUP(3,[1]FConstants!$B$4:$E$8,4)))),J11)</f>
        <v>373</v>
      </c>
      <c r="L11" s="8">
        <v>20.14</v>
      </c>
      <c r="M11" s="9">
        <f>IF(AND(ISNUMBER(L11),OR(LEFT($B11)="M",LEFT($B11)="F")),IF(LEFT($B11)="M",INT(VLOOKUP(4,[1]MConstants!$B$4:$E$8,2)*((INT(100*((((INT(100*L11))/100)*VLOOKUP(INT($C11/5)*5,[1]M5YrFactors!$A$3:$F$18,1+4)))))/100-VLOOKUP(4,[1]MConstants!$B$4:$E$8,3))^VLOOKUP(4,[1]MConstants!$B$4:$E$8,4)),(INT(VLOOKUP(4,[1]FConstants!$B$4:$E$8,2)*((INT(100*((((INT(100*L11))/100)*VLOOKUP(INT($C11/5)*5,[1]F5YrFactors!$A$3:$F$18,1+4)))))/100-VLOOKUP(4,[1]FConstants!$B$4:$E$8,3))^VLOOKUP(4,[1]FConstants!$B$4:$E$8,4)))),L11)</f>
        <v>278</v>
      </c>
      <c r="N11" s="8">
        <v>7.45</v>
      </c>
      <c r="O11" s="9">
        <f>(IF(NOT(ISNUMBER(N11)),N11,IF(LEFT($B11)="M",INT(VLOOKUP(5,[1]MConstants!$B$4:$E$8,2)*((INT(100*((((INT(100*N11))/100)*VLOOKUP(INT($C11/5)*5,[1]M5YrFactors!$A$3:$F$18,1+5)))))/100-VLOOKUP(5,[1]MConstants!$B$4:$E$8,3))^VLOOKUP(5,[1]MConstants!$B$4:$E$8,4)),(INT(VLOOKUP(5,[1]FConstants!$B$4:$E$8,2)*((INT(100*((((INT(100*N11))/100)*VLOOKUP(INT($C11/5)*5,[1]F5YrFactors!$A$3:$F$18,1+5)))))/100-VLOOKUP(5,[1]FConstants!$B$4:$E$8,3))^VLOOKUP(5,[1]FConstants!$B$4:$E$8,4))))))</f>
        <v>328</v>
      </c>
      <c r="P11" t="str">
        <f t="shared" si="1"/>
        <v>m60</v>
      </c>
    </row>
    <row r="12" spans="1:16" x14ac:dyDescent="0.25">
      <c r="A12" s="4" t="s">
        <v>12</v>
      </c>
      <c r="B12" s="5" t="s">
        <v>11</v>
      </c>
      <c r="C12" s="5">
        <v>47</v>
      </c>
      <c r="D12" s="6">
        <f t="shared" si="0"/>
        <v>1377</v>
      </c>
      <c r="E12" s="7"/>
      <c r="F12" s="8">
        <v>11.32</v>
      </c>
      <c r="G12" s="9">
        <f>IF(AND(ISNUMBER(F12),OR(LEFT($B12)="M",LEFT($B12)="F")),IF(LEFT($B12)="M",INT(VLOOKUP(1,[1]MConstants!$B$4:$E$8,2)*((INT(100*((((INT(100*F12))/100)*VLOOKUP(INT($C12/5)*5,[1]M5YrFactors!$A$3:$F$18,1+1)))))/100-VLOOKUP(1,[1]MConstants!$B$4:$E$8,3))^VLOOKUP(1,[1]MConstants!$B$4:$E$8,4)),(INT(VLOOKUP(1,[1]FConstants!$B$4:$E$8,2)*((INT(100*((((INT(100*F12))/100)*VLOOKUP(INT($C12/5)*5,[1]F5YrFactors!$A$3:$F$18,1+1)))))/100-VLOOKUP(1,[1]FConstants!$B$4:$E$8,3))^VLOOKUP(1,[1]FConstants!$B$4:$E$8,4)))),F12)</f>
        <v>163</v>
      </c>
      <c r="H12" s="8">
        <v>6.26</v>
      </c>
      <c r="I12" s="9">
        <f>IF(AND(ISNUMBER(H12),OR(LEFT($B12)="M",LEFT($B12)="F")),IF(LEFT($B12)="M",INT(VLOOKUP(2,[1]MConstants!$B$4:$E$8,2)*((INT(100*((((INT(100*H12))/100)*VLOOKUP(INT($C12/5)*5,[1]M5YrFactors!$A$3:$F$18,1+2)))))/100-VLOOKUP(2,[1]MConstants!$B$4:$E$8,3))^VLOOKUP(2,[1]MConstants!$B$4:$E$8,4)),(INT(VLOOKUP(2,[1]FConstants!$B$4:$E$8,2)*((INT(100*((((INT(100*H12))/100)*VLOOKUP(INT($C12/5)*5,[1]F5YrFactors!$A$3:$F$18,1+2)))))/100-VLOOKUP(2,[1]FConstants!$B$4:$E$8,3))^VLOOKUP(2,[1]FConstants!$B$4:$E$8,4)))),H12)</f>
        <v>365</v>
      </c>
      <c r="J12" s="8">
        <v>16.21</v>
      </c>
      <c r="K12" s="9">
        <f>IF(AND(ISNUMBER(J12),OR(LEFT($B12)="M",LEFT($B12)="F")),IF(LEFT($B12)="M",INT(VLOOKUP(3,[1]MConstants!$B$4:$E$8,2)*((INT(100*((((INT(100*J12))/100)*VLOOKUP(INT($C12/5)*5,[1]M5YrFactors!$A$3:$F$18,1+3)))))/100-VLOOKUP(3,[1]MConstants!$B$4:$E$8,3))^VLOOKUP(3,[1]MConstants!$B$4:$E$8,4)),(INT(VLOOKUP(3,[1]FConstants!$B$4:$E$8,2)*((INT(100*((((INT(100*J12))/100)*VLOOKUP(INT($C12/5)*5,[1]F5YrFactors!$A$3:$F$18,1+3)))))/100-VLOOKUP(3,[1]FConstants!$B$4:$E$8,3))^VLOOKUP(3,[1]FConstants!$B$4:$E$8,4)))),J12)</f>
        <v>270</v>
      </c>
      <c r="L12" s="8">
        <v>11.85</v>
      </c>
      <c r="M12" s="9">
        <f>IF(AND(ISNUMBER(L12),OR(LEFT($B12)="M",LEFT($B12)="F")),IF(LEFT($B12)="M",INT(VLOOKUP(4,[1]MConstants!$B$4:$E$8,2)*((INT(100*((((INT(100*L12))/100)*VLOOKUP(INT($C12/5)*5,[1]M5YrFactors!$A$3:$F$18,1+4)))))/100-VLOOKUP(4,[1]MConstants!$B$4:$E$8,3))^VLOOKUP(4,[1]MConstants!$B$4:$E$8,4)),(INT(VLOOKUP(4,[1]FConstants!$B$4:$E$8,2)*((INT(100*((((INT(100*L12))/100)*VLOOKUP(INT($C12/5)*5,[1]F5YrFactors!$A$3:$F$18,1+4)))))/100-VLOOKUP(4,[1]FConstants!$B$4:$E$8,3))^VLOOKUP(4,[1]FConstants!$B$4:$E$8,4)))),L12)</f>
        <v>193</v>
      </c>
      <c r="N12" s="8">
        <v>6.36</v>
      </c>
      <c r="O12" s="9">
        <f>(IF(NOT(ISNUMBER(N12)),N12,IF(LEFT($B12)="M",INT(VLOOKUP(5,[1]MConstants!$B$4:$E$8,2)*((INT(100*((((INT(100*N12))/100)*VLOOKUP(INT($C12/5)*5,[1]M5YrFactors!$A$3:$F$18,1+5)))))/100-VLOOKUP(5,[1]MConstants!$B$4:$E$8,3))^VLOOKUP(5,[1]MConstants!$B$4:$E$8,4)),(INT(VLOOKUP(5,[1]FConstants!$B$4:$E$8,2)*((INT(100*((((INT(100*N12))/100)*VLOOKUP(INT($C12/5)*5,[1]F5YrFactors!$A$3:$F$18,1+5)))))/100-VLOOKUP(5,[1]FConstants!$B$4:$E$8,3))^VLOOKUP(5,[1]FConstants!$B$4:$E$8,4))))))</f>
        <v>386</v>
      </c>
      <c r="P12" t="str">
        <f t="shared" si="1"/>
        <v>f45</v>
      </c>
    </row>
    <row r="14" spans="1:16" x14ac:dyDescent="0.25">
      <c r="A14" s="10" t="s">
        <v>22</v>
      </c>
    </row>
    <row r="16" spans="1:16" x14ac:dyDescent="0.25">
      <c r="A16" t="s">
        <v>23</v>
      </c>
    </row>
  </sheetData>
  <sortState ref="A5:P12">
    <sortCondition descending="1" ref="D5:D12"/>
  </sortState>
  <conditionalFormatting sqref="E5:E12">
    <cfRule type="containsErrors" dxfId="0" priority="1">
      <formula>ISERROR(E5)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</cp:lastModifiedBy>
  <dcterms:created xsi:type="dcterms:W3CDTF">2016-01-30T11:14:25Z</dcterms:created>
  <dcterms:modified xsi:type="dcterms:W3CDTF">2016-02-02T12:41:40Z</dcterms:modified>
</cp:coreProperties>
</file>