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Garry\Desktop\BRAC\"/>
    </mc:Choice>
  </mc:AlternateContent>
  <bookViews>
    <workbookView xWindow="0" yWindow="0" windowWidth="23040" windowHeight="10176" tabRatio="878"/>
  </bookViews>
  <sheets>
    <sheet name="W15_28JanTpent" sheetId="32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32" l="1"/>
  <c r="O18" i="32"/>
  <c r="M18" i="32"/>
  <c r="K18" i="32"/>
  <c r="I18" i="32"/>
  <c r="G18" i="32"/>
  <c r="D18" i="32"/>
  <c r="P17" i="32"/>
  <c r="O17" i="32"/>
  <c r="M17" i="32"/>
  <c r="K17" i="32"/>
  <c r="I17" i="32"/>
  <c r="G17" i="32"/>
  <c r="D17" i="32"/>
  <c r="P16" i="32"/>
  <c r="O16" i="32"/>
  <c r="M16" i="32"/>
  <c r="K16" i="32"/>
  <c r="I16" i="32"/>
  <c r="G16" i="32"/>
  <c r="D16" i="32"/>
  <c r="P15" i="32"/>
  <c r="O15" i="32"/>
  <c r="M15" i="32"/>
  <c r="K15" i="32"/>
  <c r="I15" i="32"/>
  <c r="G15" i="32"/>
  <c r="D15" i="32"/>
  <c r="P14" i="32"/>
  <c r="O14" i="32"/>
  <c r="M14" i="32"/>
  <c r="K14" i="32"/>
  <c r="I14" i="32"/>
  <c r="G14" i="32"/>
  <c r="D14" i="32"/>
  <c r="P13" i="32"/>
  <c r="O13" i="32"/>
  <c r="M13" i="32"/>
  <c r="K13" i="32"/>
  <c r="I13" i="32"/>
  <c r="G13" i="32"/>
  <c r="D13" i="32"/>
  <c r="P12" i="32"/>
  <c r="O12" i="32"/>
  <c r="M12" i="32"/>
  <c r="K12" i="32"/>
  <c r="I12" i="32"/>
  <c r="G12" i="32"/>
  <c r="D12" i="32"/>
  <c r="P11" i="32"/>
  <c r="O11" i="32"/>
  <c r="M11" i="32"/>
  <c r="K11" i="32"/>
  <c r="I11" i="32"/>
  <c r="G11" i="32"/>
  <c r="D11" i="32"/>
  <c r="P10" i="32"/>
  <c r="O10" i="32"/>
  <c r="M10" i="32"/>
  <c r="K10" i="32"/>
  <c r="I10" i="32"/>
  <c r="G10" i="32"/>
  <c r="D10" i="32"/>
</calcChain>
</file>

<file path=xl/sharedStrings.xml><?xml version="1.0" encoding="utf-8"?>
<sst xmlns="http://schemas.openxmlformats.org/spreadsheetml/2006/main" count="39" uniqueCount="26">
  <si>
    <t>Rob Antoniolli</t>
  </si>
  <si>
    <t>Sharon Moloney</t>
  </si>
  <si>
    <t>John Fettus</t>
  </si>
  <si>
    <t>Ruth Johnson</t>
  </si>
  <si>
    <t>Paula Kennedy</t>
  </si>
  <si>
    <t>Jo Peters</t>
  </si>
  <si>
    <t>Peter Tua</t>
  </si>
  <si>
    <t>Name</t>
  </si>
  <si>
    <t>Gender</t>
  </si>
  <si>
    <t xml:space="preserve">Age </t>
  </si>
  <si>
    <t>Score</t>
  </si>
  <si>
    <t>BRAC Throws Pent</t>
  </si>
  <si>
    <t>Throws      Pent</t>
  </si>
  <si>
    <t>Pent HT</t>
  </si>
  <si>
    <t>Pent     SP</t>
  </si>
  <si>
    <t>Pent DT</t>
  </si>
  <si>
    <t>Pent JT</t>
  </si>
  <si>
    <t>Pent WT</t>
  </si>
  <si>
    <t>M</t>
  </si>
  <si>
    <t>F</t>
  </si>
  <si>
    <t>Sally Sims</t>
  </si>
  <si>
    <t>points subject to verification</t>
  </si>
  <si>
    <t>Steve Chilcott</t>
  </si>
  <si>
    <t>NT</t>
  </si>
  <si>
    <t>*REC</t>
  </si>
  <si>
    <r>
      <t xml:space="preserve">Records </t>
    </r>
    <r>
      <rPr>
        <b/>
        <u/>
        <sz val="11"/>
        <color theme="1"/>
        <rFont val="Calibri"/>
        <family val="2"/>
        <scheme val="minor"/>
      </rPr>
      <t>Bold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</si>
</sst>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/>
    <xf numFmtId="0" fontId="6" fillId="2" borderId="0" xfId="0" applyNumberFormat="1" applyFont="1" applyFill="1" applyAlignment="1" applyProtection="1">
      <alignment horizontal="center" vertical="center" wrapText="1"/>
    </xf>
    <xf numFmtId="2" fontId="6" fillId="2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top"/>
    </xf>
    <xf numFmtId="164" fontId="2" fillId="0" borderId="0" xfId="0" applyNumberFormat="1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1" xfId="0" applyFont="1" applyBorder="1"/>
    <xf numFmtId="0" fontId="7" fillId="3" borderId="1" xfId="0" applyNumberFormat="1" applyFont="1" applyFill="1" applyBorder="1" applyAlignment="1">
      <alignment horizontal="center"/>
    </xf>
    <xf numFmtId="2" fontId="0" fillId="0" borderId="1" xfId="0" applyNumberFormat="1" applyBorder="1" applyProtection="1">
      <protection locked="0"/>
    </xf>
    <xf numFmtId="0" fontId="0" fillId="0" borderId="1" xfId="0" applyBorder="1"/>
    <xf numFmtId="2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0" fontId="5" fillId="0" borderId="0" xfId="0" applyFont="1" applyFill="1" applyBorder="1" applyProtection="1">
      <protection locked="0"/>
    </xf>
    <xf numFmtId="2" fontId="0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0" fontId="8" fillId="0" borderId="1" xfId="0" applyFont="1" applyBorder="1"/>
  </cellXfs>
  <cellStyles count="1">
    <cellStyle name="Norma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1905000</xdr:colOff>
      <xdr:row>3</xdr:row>
      <xdr:rowOff>149700</xdr:rowOff>
    </xdr:to>
    <xdr:pic>
      <xdr:nvPicPr>
        <xdr:cNvPr id="2" name="Picture 1" descr="http://bunburyregionalathleticsclub.weebly.com/uploads/3/7/2/9/37296491/3682530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895475" cy="75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n/Documents/Brian/AthleticsSNR/Results2015_16/TPENT3001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ammer"/>
      <sheetName val="Shot Put"/>
      <sheetName val="Discus"/>
      <sheetName val="Javelin"/>
      <sheetName val="Weight"/>
      <sheetName val="Implements"/>
      <sheetName val="Graph"/>
      <sheetName val="MAF"/>
      <sheetName val="M5YrFactors"/>
      <sheetName val="M1YrFactors"/>
      <sheetName val="MConstants"/>
      <sheetName val="F5YrFactors"/>
      <sheetName val="F1YrFactors"/>
      <sheetName val="FConst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</row>
        <row r="5">
          <cell r="A5">
            <v>35</v>
          </cell>
          <cell r="B5">
            <v>1.03</v>
          </cell>
          <cell r="C5">
            <v>1.0371999999999999</v>
          </cell>
          <cell r="D5">
            <v>1.0143</v>
          </cell>
          <cell r="E5">
            <v>1.0125999999999999</v>
          </cell>
          <cell r="F5">
            <v>1.0203</v>
          </cell>
        </row>
        <row r="6">
          <cell r="A6">
            <v>40</v>
          </cell>
          <cell r="B6">
            <v>1.1252</v>
          </cell>
          <cell r="C6">
            <v>1.1136999999999999</v>
          </cell>
          <cell r="D6">
            <v>1.1013999999999999</v>
          </cell>
          <cell r="E6">
            <v>1.0862000000000001</v>
          </cell>
          <cell r="F6">
            <v>1.0898000000000001</v>
          </cell>
        </row>
        <row r="7">
          <cell r="A7">
            <v>45</v>
          </cell>
          <cell r="B7">
            <v>1.2397</v>
          </cell>
          <cell r="C7">
            <v>1.2022999999999999</v>
          </cell>
          <cell r="D7">
            <v>1.2049000000000001</v>
          </cell>
          <cell r="E7">
            <v>1.1716</v>
          </cell>
          <cell r="F7">
            <v>1.1697</v>
          </cell>
        </row>
        <row r="8">
          <cell r="A8">
            <v>50</v>
          </cell>
          <cell r="B8">
            <v>1.1863999999999999</v>
          </cell>
          <cell r="C8">
            <v>1.1720999999999999</v>
          </cell>
          <cell r="D8">
            <v>1.0218</v>
          </cell>
          <cell r="E8">
            <v>1.2278</v>
          </cell>
          <cell r="F8">
            <v>1.0488</v>
          </cell>
        </row>
        <row r="9">
          <cell r="A9">
            <v>55</v>
          </cell>
          <cell r="B9">
            <v>1.3145</v>
          </cell>
          <cell r="C9">
            <v>1.2706</v>
          </cell>
          <cell r="D9">
            <v>1.1103000000000001</v>
          </cell>
          <cell r="E9">
            <v>1.3380000000000001</v>
          </cell>
          <cell r="F9">
            <v>1.1225000000000001</v>
          </cell>
        </row>
        <row r="10">
          <cell r="A10">
            <v>60</v>
          </cell>
          <cell r="B10">
            <v>1.3082</v>
          </cell>
          <cell r="C10">
            <v>1.2482</v>
          </cell>
          <cell r="D10">
            <v>1.0628</v>
          </cell>
          <cell r="E10">
            <v>1.4139999999999999</v>
          </cell>
          <cell r="F10">
            <v>1.0424</v>
          </cell>
        </row>
        <row r="11">
          <cell r="A11">
            <v>65</v>
          </cell>
          <cell r="B11">
            <v>1.4656</v>
          </cell>
          <cell r="C11">
            <v>1.3607</v>
          </cell>
          <cell r="D11">
            <v>1.1637</v>
          </cell>
          <cell r="E11">
            <v>1.5620000000000001</v>
          </cell>
          <cell r="F11">
            <v>1.1153</v>
          </cell>
        </row>
        <row r="12">
          <cell r="A12">
            <v>70</v>
          </cell>
          <cell r="B12">
            <v>1.4523999999999999</v>
          </cell>
          <cell r="C12">
            <v>1.2806</v>
          </cell>
          <cell r="D12">
            <v>1.2781</v>
          </cell>
          <cell r="E12">
            <v>1.6800999999999999</v>
          </cell>
          <cell r="F12">
            <v>1.1408</v>
          </cell>
        </row>
        <row r="13">
          <cell r="A13">
            <v>75</v>
          </cell>
          <cell r="B13">
            <v>1.649</v>
          </cell>
          <cell r="C13">
            <v>1.3993</v>
          </cell>
          <cell r="D13">
            <v>1.4332</v>
          </cell>
          <cell r="E13">
            <v>1.8932</v>
          </cell>
          <cell r="F13">
            <v>1.2285999999999999</v>
          </cell>
        </row>
        <row r="14">
          <cell r="A14">
            <v>80</v>
          </cell>
          <cell r="B14">
            <v>1.8653999999999999</v>
          </cell>
          <cell r="C14">
            <v>1.5053000000000001</v>
          </cell>
          <cell r="D14">
            <v>1.6440999999999999</v>
          </cell>
          <cell r="E14">
            <v>2.0952000000000002</v>
          </cell>
          <cell r="F14">
            <v>1.3043</v>
          </cell>
        </row>
        <row r="15">
          <cell r="A15">
            <v>85</v>
          </cell>
          <cell r="B15">
            <v>2.2212000000000001</v>
          </cell>
          <cell r="C15">
            <v>1.6866000000000001</v>
          </cell>
          <cell r="D15">
            <v>1.9508000000000001</v>
          </cell>
          <cell r="E15">
            <v>2.4378000000000002</v>
          </cell>
          <cell r="F15">
            <v>1.4452</v>
          </cell>
        </row>
        <row r="16">
          <cell r="A16">
            <v>90</v>
          </cell>
          <cell r="B16">
            <v>2.7616000000000001</v>
          </cell>
          <cell r="C16">
            <v>1.9535</v>
          </cell>
          <cell r="D16">
            <v>2.4401999999999999</v>
          </cell>
          <cell r="E16">
            <v>2.9137</v>
          </cell>
          <cell r="F16">
            <v>1.6714</v>
          </cell>
        </row>
        <row r="17">
          <cell r="A17">
            <v>95</v>
          </cell>
          <cell r="B17">
            <v>3.6894999999999998</v>
          </cell>
          <cell r="C17">
            <v>2.4043999999999999</v>
          </cell>
          <cell r="D17">
            <v>3.3477999999999999</v>
          </cell>
          <cell r="E17">
            <v>3.6206</v>
          </cell>
          <cell r="F17">
            <v>2.1057000000000001</v>
          </cell>
        </row>
        <row r="18">
          <cell r="A18">
            <v>100</v>
          </cell>
          <cell r="B18">
            <v>5.6368999999999998</v>
          </cell>
          <cell r="C18">
            <v>3.3512</v>
          </cell>
          <cell r="D18">
            <v>5.6116000000000001</v>
          </cell>
          <cell r="E18">
            <v>8.7034000000000002</v>
          </cell>
          <cell r="F18">
            <v>3.2456</v>
          </cell>
        </row>
      </sheetData>
      <sheetData sheetId="10"/>
      <sheetData sheetId="11">
        <row r="4">
          <cell r="B4">
            <v>1</v>
          </cell>
          <cell r="C4">
            <v>13.0449</v>
          </cell>
          <cell r="D4">
            <v>7</v>
          </cell>
          <cell r="E4">
            <v>1.05</v>
          </cell>
        </row>
        <row r="5">
          <cell r="B5">
            <v>2</v>
          </cell>
          <cell r="C5">
            <v>51.39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12.91</v>
          </cell>
          <cell r="D6">
            <v>4</v>
          </cell>
          <cell r="E6">
            <v>1.1000000000000001</v>
          </cell>
        </row>
        <row r="7">
          <cell r="B7">
            <v>4</v>
          </cell>
          <cell r="C7">
            <v>10.14</v>
          </cell>
          <cell r="D7">
            <v>7</v>
          </cell>
          <cell r="E7">
            <v>1.08</v>
          </cell>
        </row>
        <row r="8">
          <cell r="B8">
            <v>5</v>
          </cell>
          <cell r="C8">
            <v>47.833799999999997</v>
          </cell>
          <cell r="D8">
            <v>1.5</v>
          </cell>
          <cell r="E8">
            <v>1.05</v>
          </cell>
        </row>
      </sheetData>
      <sheetData sheetId="12">
        <row r="3">
          <cell r="A3">
            <v>1</v>
          </cell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</row>
        <row r="4">
          <cell r="A4">
            <v>30</v>
          </cell>
          <cell r="B4">
            <v>1.0125</v>
          </cell>
          <cell r="C4">
            <v>1</v>
          </cell>
          <cell r="D4">
            <v>1</v>
          </cell>
          <cell r="E4">
            <v>1</v>
          </cell>
          <cell r="F4">
            <v>1.1698999999999999</v>
          </cell>
        </row>
        <row r="5">
          <cell r="A5">
            <v>35</v>
          </cell>
          <cell r="B5">
            <v>1.0942000000000001</v>
          </cell>
          <cell r="C5">
            <v>1.0367999999999999</v>
          </cell>
          <cell r="D5">
            <v>1.0367999999999999</v>
          </cell>
          <cell r="E5">
            <v>1.0621</v>
          </cell>
          <cell r="F5">
            <v>1.0922000000000001</v>
          </cell>
        </row>
        <row r="6">
          <cell r="A6">
            <v>40</v>
          </cell>
          <cell r="B6">
            <v>1.1762999999999999</v>
          </cell>
          <cell r="C6">
            <v>1.1100000000000001</v>
          </cell>
          <cell r="D6">
            <v>1.115</v>
          </cell>
          <cell r="E6">
            <v>1.1475</v>
          </cell>
          <cell r="F6">
            <v>1.1852</v>
          </cell>
        </row>
        <row r="7">
          <cell r="A7">
            <v>45</v>
          </cell>
          <cell r="B7">
            <v>1.2717000000000001</v>
          </cell>
          <cell r="C7">
            <v>1.1942999999999999</v>
          </cell>
          <cell r="D7">
            <v>1.2058</v>
          </cell>
          <cell r="E7">
            <v>1.2479</v>
          </cell>
          <cell r="F7">
            <v>1.2955000000000001</v>
          </cell>
        </row>
        <row r="8">
          <cell r="A8">
            <v>50</v>
          </cell>
          <cell r="B8">
            <v>1.2838000000000001</v>
          </cell>
          <cell r="C8">
            <v>1.2606999999999999</v>
          </cell>
          <cell r="D8">
            <v>1.3128</v>
          </cell>
          <cell r="E8">
            <v>1.3147</v>
          </cell>
          <cell r="F8">
            <v>1.1821999999999999</v>
          </cell>
        </row>
        <row r="9">
          <cell r="A9">
            <v>55</v>
          </cell>
          <cell r="B9">
            <v>1.3984000000000001</v>
          </cell>
          <cell r="C9">
            <v>1.3706</v>
          </cell>
          <cell r="D9">
            <v>1.4407000000000001</v>
          </cell>
          <cell r="E9">
            <v>1.4481999999999999</v>
          </cell>
          <cell r="F9">
            <v>1.2918000000000001</v>
          </cell>
        </row>
        <row r="10">
          <cell r="A10">
            <v>60</v>
          </cell>
          <cell r="B10">
            <v>1.5353000000000001</v>
          </cell>
          <cell r="C10">
            <v>1.5015000000000001</v>
          </cell>
          <cell r="D10">
            <v>1.5961000000000001</v>
          </cell>
          <cell r="E10">
            <v>1.6117999999999999</v>
          </cell>
          <cell r="F10">
            <v>1.2108000000000001</v>
          </cell>
        </row>
        <row r="11">
          <cell r="A11">
            <v>65</v>
          </cell>
          <cell r="B11">
            <v>1.7038</v>
          </cell>
          <cell r="C11">
            <v>1.66</v>
          </cell>
          <cell r="D11">
            <v>1.7927</v>
          </cell>
          <cell r="E11">
            <v>1.8170999999999999</v>
          </cell>
          <cell r="F11">
            <v>1.3260000000000001</v>
          </cell>
        </row>
        <row r="12">
          <cell r="A12">
            <v>70</v>
          </cell>
          <cell r="B12">
            <v>1.9159999999999999</v>
          </cell>
          <cell r="C12">
            <v>1.8559000000000001</v>
          </cell>
          <cell r="D12">
            <v>2.0541999999999998</v>
          </cell>
          <cell r="E12">
            <v>2.0992000000000002</v>
          </cell>
          <cell r="F12">
            <v>1.4666999999999999</v>
          </cell>
        </row>
        <row r="13">
          <cell r="A13">
            <v>75</v>
          </cell>
          <cell r="B13">
            <v>1.8917999999999999</v>
          </cell>
          <cell r="C13">
            <v>1.8324</v>
          </cell>
          <cell r="D13">
            <v>2.1545999999999998</v>
          </cell>
          <cell r="E13">
            <v>2.2793999999999999</v>
          </cell>
          <cell r="F13">
            <v>1.3955</v>
          </cell>
        </row>
        <row r="14">
          <cell r="A14">
            <v>80</v>
          </cell>
          <cell r="B14">
            <v>2.1629999999999998</v>
          </cell>
          <cell r="C14">
            <v>2.0741999999999998</v>
          </cell>
          <cell r="D14">
            <v>2.5219999999999998</v>
          </cell>
          <cell r="E14">
            <v>2.7128999999999999</v>
          </cell>
          <cell r="F14">
            <v>1.5424</v>
          </cell>
        </row>
        <row r="15">
          <cell r="A15">
            <v>85</v>
          </cell>
          <cell r="B15">
            <v>2.5284</v>
          </cell>
          <cell r="C15">
            <v>2.3894000000000002</v>
          </cell>
          <cell r="D15">
            <v>3.0404</v>
          </cell>
          <cell r="E15">
            <v>3.35</v>
          </cell>
          <cell r="F15">
            <v>1.7303999999999999</v>
          </cell>
        </row>
        <row r="16">
          <cell r="A16">
            <v>90</v>
          </cell>
          <cell r="B16">
            <v>3.0478000000000001</v>
          </cell>
          <cell r="C16">
            <v>2.8176000000000001</v>
          </cell>
          <cell r="D16">
            <v>3.827</v>
          </cell>
          <cell r="E16">
            <v>4.3781999999999996</v>
          </cell>
          <cell r="F16">
            <v>1.9798</v>
          </cell>
        </row>
        <row r="17">
          <cell r="A17">
            <v>95</v>
          </cell>
          <cell r="B17">
            <v>3.8445999999999998</v>
          </cell>
          <cell r="C17">
            <v>3.4327999999999999</v>
          </cell>
          <cell r="D17">
            <v>5.1626000000000003</v>
          </cell>
          <cell r="E17">
            <v>6.3170999999999999</v>
          </cell>
          <cell r="F17">
            <v>2.3271999999999999</v>
          </cell>
        </row>
        <row r="18">
          <cell r="A18">
            <v>100</v>
          </cell>
          <cell r="B18">
            <v>5.2218999999999998</v>
          </cell>
          <cell r="C18">
            <v>4.3917000000000002</v>
          </cell>
          <cell r="D18">
            <v>7.9302000000000001</v>
          </cell>
          <cell r="E18">
            <v>11.337</v>
          </cell>
          <cell r="F18">
            <v>2.8449</v>
          </cell>
        </row>
      </sheetData>
      <sheetData sheetId="13"/>
      <sheetData sheetId="14">
        <row r="4">
          <cell r="B4">
            <v>1</v>
          </cell>
          <cell r="C4">
            <v>17.5458</v>
          </cell>
          <cell r="D4">
            <v>6</v>
          </cell>
          <cell r="E4">
            <v>1.05</v>
          </cell>
        </row>
        <row r="5">
          <cell r="B5">
            <v>2</v>
          </cell>
          <cell r="C5">
            <v>56.021099999999997</v>
          </cell>
          <cell r="D5">
            <v>1.5</v>
          </cell>
          <cell r="E5">
            <v>1.05</v>
          </cell>
        </row>
        <row r="6">
          <cell r="B6">
            <v>3</v>
          </cell>
          <cell r="C6">
            <v>12.331099999999999</v>
          </cell>
          <cell r="D6">
            <v>3</v>
          </cell>
          <cell r="E6">
            <v>1.1000000000000001</v>
          </cell>
        </row>
        <row r="7">
          <cell r="B7">
            <v>4</v>
          </cell>
          <cell r="C7">
            <v>15.9803</v>
          </cell>
          <cell r="D7">
            <v>3.8</v>
          </cell>
          <cell r="E7">
            <v>1.04</v>
          </cell>
        </row>
        <row r="8">
          <cell r="B8">
            <v>5</v>
          </cell>
          <cell r="C8">
            <v>52.140300000000003</v>
          </cell>
          <cell r="D8">
            <v>1.5</v>
          </cell>
          <cell r="E8">
            <v>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workbookViewId="0">
      <selection activeCell="P13" sqref="P13"/>
    </sheetView>
  </sheetViews>
  <sheetFormatPr defaultRowHeight="14.4" x14ac:dyDescent="0.3"/>
  <cols>
    <col min="1" max="1" width="35.6640625" customWidth="1"/>
    <col min="2" max="2" width="9.6640625" customWidth="1"/>
    <col min="3" max="3" width="8.109375" customWidth="1"/>
  </cols>
  <sheetData>
    <row r="1" spans="1:17" x14ac:dyDescent="0.3">
      <c r="C1" s="1"/>
    </row>
    <row r="2" spans="1:17" ht="18" x14ac:dyDescent="0.35">
      <c r="C2" s="2"/>
    </row>
    <row r="4" spans="1:17" x14ac:dyDescent="0.3">
      <c r="C4" s="1"/>
    </row>
    <row r="5" spans="1:17" ht="15.6" x14ac:dyDescent="0.3">
      <c r="A5" s="9">
        <v>42763</v>
      </c>
    </row>
    <row r="6" spans="1:17" ht="18" x14ac:dyDescent="0.35">
      <c r="A6" s="3"/>
    </row>
    <row r="7" spans="1:17" ht="15.6" x14ac:dyDescent="0.3">
      <c r="A7" s="4" t="s">
        <v>11</v>
      </c>
    </row>
    <row r="9" spans="1:17" ht="28.8" x14ac:dyDescent="0.3">
      <c r="A9" s="6" t="s">
        <v>7</v>
      </c>
      <c r="B9" s="6" t="s">
        <v>8</v>
      </c>
      <c r="C9" s="6" t="s">
        <v>9</v>
      </c>
      <c r="D9" s="6" t="s">
        <v>12</v>
      </c>
      <c r="E9" s="6"/>
      <c r="F9" s="7" t="s">
        <v>13</v>
      </c>
      <c r="G9" s="6" t="s">
        <v>10</v>
      </c>
      <c r="H9" s="7" t="s">
        <v>14</v>
      </c>
      <c r="I9" s="6" t="s">
        <v>10</v>
      </c>
      <c r="J9" s="7" t="s">
        <v>15</v>
      </c>
      <c r="K9" s="6" t="s">
        <v>10</v>
      </c>
      <c r="L9" s="7" t="s">
        <v>16</v>
      </c>
      <c r="M9" s="6" t="s">
        <v>10</v>
      </c>
      <c r="N9" s="7" t="s">
        <v>17</v>
      </c>
      <c r="O9" s="6" t="s">
        <v>10</v>
      </c>
      <c r="P9" s="8"/>
    </row>
    <row r="10" spans="1:17" x14ac:dyDescent="0.3">
      <c r="A10" s="10" t="s">
        <v>22</v>
      </c>
      <c r="B10" s="11" t="s">
        <v>18</v>
      </c>
      <c r="C10" s="11">
        <v>33</v>
      </c>
      <c r="D10" s="12">
        <f t="shared" ref="D10:D18" si="0">IF(ISNUMBER(G10),G10,0)+IF(ISNUMBER(I10),I10,0)+IF(ISNUMBER(K10),K10,0)+IF(ISNUMBER(M10),M10,0)+IF(ISNUMBER(O10),O10,0)</f>
        <v>2073</v>
      </c>
      <c r="E10" s="13"/>
      <c r="F10" s="14">
        <v>24.02</v>
      </c>
      <c r="G10" s="15">
        <f>IF(AND(ISNUMBER(F10),OR(LEFT($B10)="M",LEFT($B10)="F")),IF(LEFT($B10)="M",INT(VLOOKUP(1,[1]MConstants!$B$4:$E$8,2)*((INT(100*((((INT(100*F10))/100)*VLOOKUP(INT($C10/5)*5,[1]M5YrFactors!$A$3:$F$18,1+1)))))/100-VLOOKUP(1,[1]MConstants!$B$4:$E$8,3))^VLOOKUP(1,[1]MConstants!$B$4:$E$8,4)),(INT(VLOOKUP(1,[1]FConstants!$B$4:$E$8,2)*((INT(100*((((INT(100*F10))/100)*VLOOKUP(INT($C10/5)*5,[1]F5YrFactors!$A$3:$F$18,1+1)))))/100-VLOOKUP(1,[1]FConstants!$B$4:$E$8,3))^VLOOKUP(1,[1]FConstants!$B$4:$E$8,4)))),F10)</f>
        <v>255</v>
      </c>
      <c r="H10" s="14">
        <v>9.6999999999999993</v>
      </c>
      <c r="I10" s="15">
        <f>IF(AND(ISNUMBER(H10),OR(LEFT($B10)="M",LEFT($B10)="F")),IF(LEFT($B10)="M",INT(VLOOKUP(2,[1]MConstants!$B$4:$E$8,2)*((INT(100*((((INT(100*H10))/100)*VLOOKUP(INT($C10/5)*5,[1]M5YrFactors!$A$3:$F$18,1+2)))))/100-VLOOKUP(2,[1]MConstants!$B$4:$E$8,3))^VLOOKUP(2,[1]MConstants!$B$4:$E$8,4)),(INT(VLOOKUP(2,[1]FConstants!$B$4:$E$8,2)*((INT(100*((((INT(100*H10))/100)*VLOOKUP(INT($C10/5)*5,[1]F5YrFactors!$A$3:$F$18,1+2)))))/100-VLOOKUP(2,[1]FConstants!$B$4:$E$8,3))^VLOOKUP(2,[1]FConstants!$B$4:$E$8,4)))),H10)</f>
        <v>468</v>
      </c>
      <c r="J10" s="14">
        <v>30.34</v>
      </c>
      <c r="K10" s="15">
        <f>IF(AND(ISNUMBER(J10),OR(LEFT($B10)="M",LEFT($B10)="F")),IF(LEFT($B10)="M",INT(VLOOKUP(3,[1]MConstants!$B$4:$E$8,2)*((INT(100*((((INT(100*J10))/100)*VLOOKUP(INT($C10/5)*5,[1]M5YrFactors!$A$3:$F$18,1+3)))))/100-VLOOKUP(3,[1]MConstants!$B$4:$E$8,3))^VLOOKUP(3,[1]MConstants!$B$4:$E$8,4)),(INT(VLOOKUP(3,[1]FConstants!$B$4:$E$8,2)*((INT(100*((((INT(100*J10))/100)*VLOOKUP(INT($C10/5)*5,[1]F5YrFactors!$A$3:$F$18,1+3)))))/100-VLOOKUP(3,[1]FConstants!$B$4:$E$8,3))^VLOOKUP(3,[1]FConstants!$B$4:$E$8,4)))),J10)</f>
        <v>471</v>
      </c>
      <c r="L10" s="14">
        <v>44.45</v>
      </c>
      <c r="M10" s="15">
        <f>IF(AND(ISNUMBER(L10),OR(LEFT($B10)="M",LEFT($B10)="F")),IF(LEFT($B10)="M",INT(VLOOKUP(4,[1]MConstants!$B$4:$E$8,2)*((INT(100*((((INT(100*L10))/100)*VLOOKUP(INT($C10/5)*5,[1]M5YrFactors!$A$3:$F$18,1+4)))))/100-VLOOKUP(4,[1]MConstants!$B$4:$E$8,3))^VLOOKUP(4,[1]MConstants!$B$4:$E$8,4)),(INT(VLOOKUP(4,[1]FConstants!$B$4:$E$8,2)*((INT(100*((((INT(100*L10))/100)*VLOOKUP(INT($C10/5)*5,[1]F5YrFactors!$A$3:$F$18,1+4)))))/100-VLOOKUP(4,[1]FConstants!$B$4:$E$8,3))^VLOOKUP(4,[1]FConstants!$B$4:$E$8,4)))),L10)</f>
        <v>507</v>
      </c>
      <c r="N10" s="14">
        <v>8.56</v>
      </c>
      <c r="O10" s="15">
        <f>(IF(NOT(ISNUMBER(N10)),N10,IF(LEFT($B10)="M",INT(VLOOKUP(5,[1]MConstants!$B$4:$E$8,2)*((INT(100*((((INT(100*N10))/100)*VLOOKUP(INT($C10/5)*5,[1]M5YrFactors!$A$3:$F$18,1+5)))))/100-VLOOKUP(5,[1]MConstants!$B$4:$E$8,3))^VLOOKUP(5,[1]MConstants!$B$4:$E$8,4)),(INT(VLOOKUP(5,[1]FConstants!$B$4:$E$8,2)*((INT(100*((((INT(100*N10))/100)*VLOOKUP(INT($C10/5)*5,[1]F5YrFactors!$A$3:$F$18,1+5)))))/100-VLOOKUP(5,[1]FConstants!$B$4:$E$8,3))^VLOOKUP(5,[1]FConstants!$B$4:$E$8,4))))))</f>
        <v>372</v>
      </c>
      <c r="P10" t="str">
        <f t="shared" ref="P10:P18" si="1">LEFT(B10)&amp;INT(C10/5)*5</f>
        <v>M30</v>
      </c>
    </row>
    <row r="11" spans="1:17" x14ac:dyDescent="0.3">
      <c r="A11" s="10" t="s">
        <v>6</v>
      </c>
      <c r="B11" s="11" t="s">
        <v>18</v>
      </c>
      <c r="C11" s="11">
        <v>46</v>
      </c>
      <c r="D11" s="12">
        <f t="shared" si="0"/>
        <v>2010</v>
      </c>
      <c r="E11" s="13"/>
      <c r="F11" s="14">
        <v>26.92</v>
      </c>
      <c r="G11" s="15">
        <f>IF(AND(ISNUMBER(F11),OR(LEFT($B11)="M",LEFT($B11)="F")),IF(LEFT($B11)="M",INT(VLOOKUP(1,[1]MConstants!$B$4:$E$8,2)*((INT(100*((((INT(100*F11))/100)*VLOOKUP(INT($C11/5)*5,[1]M5YrFactors!$A$3:$F$18,1+1)))))/100-VLOOKUP(1,[1]MConstants!$B$4:$E$8,3))^VLOOKUP(1,[1]MConstants!$B$4:$E$8,4)),(INT(VLOOKUP(1,[1]FConstants!$B$4:$E$8,2)*((INT(100*((((INT(100*F11))/100)*VLOOKUP(INT($C11/5)*5,[1]F5YrFactors!$A$3:$F$18,1+1)))))/100-VLOOKUP(1,[1]FConstants!$B$4:$E$8,3))^VLOOKUP(1,[1]FConstants!$B$4:$E$8,4)))),F11)</f>
        <v>405</v>
      </c>
      <c r="H11" s="14">
        <v>8.24</v>
      </c>
      <c r="I11" s="15">
        <f>IF(AND(ISNUMBER(H11),OR(LEFT($B11)="M",LEFT($B11)="F")),IF(LEFT($B11)="M",INT(VLOOKUP(2,[1]MConstants!$B$4:$E$8,2)*((INT(100*((((INT(100*H11))/100)*VLOOKUP(INT($C11/5)*5,[1]M5YrFactors!$A$3:$F$18,1+2)))))/100-VLOOKUP(2,[1]MConstants!$B$4:$E$8,3))^VLOOKUP(2,[1]MConstants!$B$4:$E$8,4)),(INT(VLOOKUP(2,[1]FConstants!$B$4:$E$8,2)*((INT(100*((((INT(100*H11))/100)*VLOOKUP(INT($C11/5)*5,[1]F5YrFactors!$A$3:$F$18,1+2)))))/100-VLOOKUP(2,[1]FConstants!$B$4:$E$8,3))^VLOOKUP(2,[1]FConstants!$B$4:$E$8,4)))),H11)</f>
        <v>480</v>
      </c>
      <c r="J11" s="14">
        <v>25.67</v>
      </c>
      <c r="K11" s="15">
        <f>IF(AND(ISNUMBER(J11),OR(LEFT($B11)="M",LEFT($B11)="F")),IF(LEFT($B11)="M",INT(VLOOKUP(3,[1]MConstants!$B$4:$E$8,2)*((INT(100*((((INT(100*J11))/100)*VLOOKUP(INT($C11/5)*5,[1]M5YrFactors!$A$3:$F$18,1+3)))))/100-VLOOKUP(3,[1]MConstants!$B$4:$E$8,3))^VLOOKUP(3,[1]MConstants!$B$4:$E$8,4)),(INT(VLOOKUP(3,[1]FConstants!$B$4:$E$8,2)*((INT(100*((((INT(100*J11))/100)*VLOOKUP(INT($C11/5)*5,[1]F5YrFactors!$A$3:$F$18,1+3)))))/100-VLOOKUP(3,[1]FConstants!$B$4:$E$8,3))^VLOOKUP(3,[1]FConstants!$B$4:$E$8,4)))),J11)</f>
        <v>483</v>
      </c>
      <c r="L11" s="14">
        <v>20.77</v>
      </c>
      <c r="M11" s="15">
        <f>IF(AND(ISNUMBER(L11),OR(LEFT($B11)="M",LEFT($B11)="F")),IF(LEFT($B11)="M",INT(VLOOKUP(4,[1]MConstants!$B$4:$E$8,2)*((INT(100*((((INT(100*L11))/100)*VLOOKUP(INT($C11/5)*5,[1]M5YrFactors!$A$3:$F$18,1+4)))))/100-VLOOKUP(4,[1]MConstants!$B$4:$E$8,3))^VLOOKUP(4,[1]MConstants!$B$4:$E$8,4)),(INT(VLOOKUP(4,[1]FConstants!$B$4:$E$8,2)*((INT(100*((((INT(100*L11))/100)*VLOOKUP(INT($C11/5)*5,[1]F5YrFactors!$A$3:$F$18,1+4)))))/100-VLOOKUP(4,[1]FConstants!$B$4:$E$8,3))^VLOOKUP(4,[1]FConstants!$B$4:$E$8,4)))),L11)</f>
        <v>220</v>
      </c>
      <c r="N11" s="14">
        <v>8.1</v>
      </c>
      <c r="O11" s="15">
        <f>(IF(NOT(ISNUMBER(N11)),N11,IF(LEFT($B11)="M",INT(VLOOKUP(5,[1]MConstants!$B$4:$E$8,2)*((INT(100*((((INT(100*N11))/100)*VLOOKUP(INT($C11/5)*5,[1]M5YrFactors!$A$3:$F$18,1+5)))))/100-VLOOKUP(5,[1]MConstants!$B$4:$E$8,3))^VLOOKUP(5,[1]MConstants!$B$4:$E$8,4)),(INT(VLOOKUP(5,[1]FConstants!$B$4:$E$8,2)*((INT(100*((((INT(100*N11))/100)*VLOOKUP(INT($C11/5)*5,[1]F5YrFactors!$A$3:$F$18,1+5)))))/100-VLOOKUP(5,[1]FConstants!$B$4:$E$8,3))^VLOOKUP(5,[1]FConstants!$B$4:$E$8,4))))))</f>
        <v>422</v>
      </c>
      <c r="P11" t="str">
        <f t="shared" si="1"/>
        <v>M45</v>
      </c>
    </row>
    <row r="12" spans="1:17" x14ac:dyDescent="0.3">
      <c r="A12" s="10" t="s">
        <v>2</v>
      </c>
      <c r="B12" s="11" t="s">
        <v>18</v>
      </c>
      <c r="C12" s="11">
        <v>43</v>
      </c>
      <c r="D12" s="12">
        <f t="shared" si="0"/>
        <v>2816</v>
      </c>
      <c r="E12" s="13"/>
      <c r="F12" s="16">
        <v>36.64</v>
      </c>
      <c r="G12" s="17">
        <f>IF(AND(ISNUMBER(F12),OR(LEFT($B12)="M",LEFT($B12)="F")),IF(LEFT($B12)="M",INT(VLOOKUP(1,[1]MConstants!$B$4:$E$8,2)*((INT(100*((((INT(100*F12))/100)*VLOOKUP(INT($C12/5)*5,[1]M5YrFactors!$A$3:$F$18,1+1)))))/100-VLOOKUP(1,[1]MConstants!$B$4:$E$8,3))^VLOOKUP(1,[1]MConstants!$B$4:$E$8,4)),(INT(VLOOKUP(1,[1]FConstants!$B$4:$E$8,2)*((INT(100*((((INT(100*F12))/100)*VLOOKUP(INT($C12/5)*5,[1]F5YrFactors!$A$3:$F$18,1+1)))))/100-VLOOKUP(1,[1]FConstants!$B$4:$E$8,3))^VLOOKUP(1,[1]FConstants!$B$4:$E$8,4)))),F12)</f>
        <v>532</v>
      </c>
      <c r="H12" s="14">
        <v>11.01</v>
      </c>
      <c r="I12" s="15">
        <f>IF(AND(ISNUMBER(H12),OR(LEFT($B12)="M",LEFT($B12)="F")),IF(LEFT($B12)="M",INT(VLOOKUP(2,[1]MConstants!$B$4:$E$8,2)*((INT(100*((((INT(100*H12))/100)*VLOOKUP(INT($C12/5)*5,[1]M5YrFactors!$A$3:$F$18,1+2)))))/100-VLOOKUP(2,[1]MConstants!$B$4:$E$8,3))^VLOOKUP(2,[1]MConstants!$B$4:$E$8,4)),(INT(VLOOKUP(2,[1]FConstants!$B$4:$E$8,2)*((INT(100*((((INT(100*H12))/100)*VLOOKUP(INT($C12/5)*5,[1]F5YrFactors!$A$3:$F$18,1+2)))))/100-VLOOKUP(2,[1]FConstants!$B$4:$E$8,3))^VLOOKUP(2,[1]FConstants!$B$4:$E$8,4)))),H12)</f>
        <v>622</v>
      </c>
      <c r="J12" s="14">
        <v>35.31</v>
      </c>
      <c r="K12" s="15">
        <f>IF(AND(ISNUMBER(J12),OR(LEFT($B12)="M",LEFT($B12)="F")),IF(LEFT($B12)="M",INT(VLOOKUP(3,[1]MConstants!$B$4:$E$8,2)*((INT(100*((((INT(100*J12))/100)*VLOOKUP(INT($C12/5)*5,[1]M5YrFactors!$A$3:$F$18,1+3)))))/100-VLOOKUP(3,[1]MConstants!$B$4:$E$8,3))^VLOOKUP(3,[1]MConstants!$B$4:$E$8,4)),(INT(VLOOKUP(3,[1]FConstants!$B$4:$E$8,2)*((INT(100*((((INT(100*J12))/100)*VLOOKUP(INT($C12/5)*5,[1]F5YrFactors!$A$3:$F$18,1+3)))))/100-VLOOKUP(3,[1]FConstants!$B$4:$E$8,3))^VLOOKUP(3,[1]FConstants!$B$4:$E$8,4)))),J12)</f>
        <v>642</v>
      </c>
      <c r="L12" s="14">
        <v>36.44</v>
      </c>
      <c r="M12" s="15">
        <f>IF(AND(ISNUMBER(L12),OR(LEFT($B12)="M",LEFT($B12)="F")),IF(LEFT($B12)="M",INT(VLOOKUP(4,[1]MConstants!$B$4:$E$8,2)*((INT(100*((((INT(100*L12))/100)*VLOOKUP(INT($C12/5)*5,[1]M5YrFactors!$A$3:$F$18,1+4)))))/100-VLOOKUP(4,[1]MConstants!$B$4:$E$8,3))^VLOOKUP(4,[1]MConstants!$B$4:$E$8,4)),(INT(VLOOKUP(4,[1]FConstants!$B$4:$E$8,2)*((INT(100*((((INT(100*L12))/100)*VLOOKUP(INT($C12/5)*5,[1]F5YrFactors!$A$3:$F$18,1+4)))))/100-VLOOKUP(4,[1]FConstants!$B$4:$E$8,3))^VLOOKUP(4,[1]FConstants!$B$4:$E$8,4)))),L12)</f>
        <v>436</v>
      </c>
      <c r="N12" s="14">
        <v>11.33</v>
      </c>
      <c r="O12" s="15">
        <f>(IF(NOT(ISNUMBER(N12)),N12,IF(LEFT($B12)="M",INT(VLOOKUP(5,[1]MConstants!$B$4:$E$8,2)*((INT(100*((((INT(100*N12))/100)*VLOOKUP(INT($C12/5)*5,[1]M5YrFactors!$A$3:$F$18,1+5)))))/100-VLOOKUP(5,[1]MConstants!$B$4:$E$8,3))^VLOOKUP(5,[1]MConstants!$B$4:$E$8,4)),(INT(VLOOKUP(5,[1]FConstants!$B$4:$E$8,2)*((INT(100*((((INT(100*N12))/100)*VLOOKUP(INT($C12/5)*5,[1]F5YrFactors!$A$3:$F$18,1+5)))))/100-VLOOKUP(5,[1]FConstants!$B$4:$E$8,3))^VLOOKUP(5,[1]FConstants!$B$4:$E$8,4))))))</f>
        <v>584</v>
      </c>
      <c r="P12" t="str">
        <f t="shared" si="1"/>
        <v>M40</v>
      </c>
    </row>
    <row r="13" spans="1:17" x14ac:dyDescent="0.3">
      <c r="A13" s="10" t="s">
        <v>4</v>
      </c>
      <c r="B13" s="11" t="s">
        <v>19</v>
      </c>
      <c r="C13" s="11">
        <v>50</v>
      </c>
      <c r="D13" s="21">
        <f t="shared" si="0"/>
        <v>2790</v>
      </c>
      <c r="E13" s="13" t="s">
        <v>24</v>
      </c>
      <c r="F13" s="20">
        <v>29.32</v>
      </c>
      <c r="G13" s="15">
        <f>IF(AND(ISNUMBER(F13),OR(LEFT($B13)="M",LEFT($B13)="F")),IF(LEFT($B13)="M",INT(VLOOKUP(1,[1]MConstants!$B$4:$E$8,2)*((INT(100*((((INT(100*F13))/100)*VLOOKUP(INT($C13/5)*5,[1]M5YrFactors!$A$3:$F$18,1+1)))))/100-VLOOKUP(1,[1]MConstants!$B$4:$E$8,3))^VLOOKUP(1,[1]MConstants!$B$4:$E$8,4)),(INT(VLOOKUP(1,[1]FConstants!$B$4:$E$8,2)*((INT(100*((((INT(100*F13))/100)*VLOOKUP(INT($C13/5)*5,[1]F5YrFactors!$A$3:$F$18,1+1)))))/100-VLOOKUP(1,[1]FConstants!$B$4:$E$8,3))^VLOOKUP(1,[1]FConstants!$B$4:$E$8,4)))),F13)</f>
        <v>659</v>
      </c>
      <c r="H13" s="14">
        <v>9.17</v>
      </c>
      <c r="I13" s="15">
        <f>IF(AND(ISNUMBER(H13),OR(LEFT($B13)="M",LEFT($B13)="F")),IF(LEFT($B13)="M",INT(VLOOKUP(2,[1]MConstants!$B$4:$E$8,2)*((INT(100*((((INT(100*H13))/100)*VLOOKUP(INT($C13/5)*5,[1]M5YrFactors!$A$3:$F$18,1+2)))))/100-VLOOKUP(2,[1]MConstants!$B$4:$E$8,3))^VLOOKUP(2,[1]MConstants!$B$4:$E$8,4)),(INT(VLOOKUP(2,[1]FConstants!$B$4:$E$8,2)*((INT(100*((((INT(100*H13))/100)*VLOOKUP(INT($C13/5)*5,[1]F5YrFactors!$A$3:$F$18,1+2)))))/100-VLOOKUP(2,[1]FConstants!$B$4:$E$8,3))^VLOOKUP(2,[1]FConstants!$B$4:$E$8,4)))),H13)</f>
        <v>632</v>
      </c>
      <c r="J13" s="14">
        <v>23.79</v>
      </c>
      <c r="K13" s="15">
        <f>IF(AND(ISNUMBER(J13),OR(LEFT($B13)="M",LEFT($B13)="F")),IF(LEFT($B13)="M",INT(VLOOKUP(3,[1]MConstants!$B$4:$E$8,2)*((INT(100*((((INT(100*J13))/100)*VLOOKUP(INT($C13/5)*5,[1]M5YrFactors!$A$3:$F$18,1+3)))))/100-VLOOKUP(3,[1]MConstants!$B$4:$E$8,3))^VLOOKUP(3,[1]MConstants!$B$4:$E$8,4)),(INT(VLOOKUP(3,[1]FConstants!$B$4:$E$8,2)*((INT(100*((((INT(100*J13))/100)*VLOOKUP(INT($C13/5)*5,[1]F5YrFactors!$A$3:$F$18,1+3)))))/100-VLOOKUP(3,[1]FConstants!$B$4:$E$8,3))^VLOOKUP(3,[1]FConstants!$B$4:$E$8,4)))),J13)</f>
        <v>486</v>
      </c>
      <c r="L13" s="20">
        <v>22.1</v>
      </c>
      <c r="M13" s="15">
        <f>IF(AND(ISNUMBER(L13),OR(LEFT($B13)="M",LEFT($B13)="F")),IF(LEFT($B13)="M",INT(VLOOKUP(4,[1]MConstants!$B$4:$E$8,2)*((INT(100*((((INT(100*L13))/100)*VLOOKUP(INT($C13/5)*5,[1]M5YrFactors!$A$3:$F$18,1+4)))))/100-VLOOKUP(4,[1]MConstants!$B$4:$E$8,3))^VLOOKUP(4,[1]MConstants!$B$4:$E$8,4)),(INT(VLOOKUP(4,[1]FConstants!$B$4:$E$8,2)*((INT(100*((((INT(100*L13))/100)*VLOOKUP(INT($C13/5)*5,[1]F5YrFactors!$A$3:$F$18,1+4)))))/100-VLOOKUP(4,[1]FConstants!$B$4:$E$8,3))^VLOOKUP(4,[1]FConstants!$B$4:$E$8,4)))),L13)</f>
        <v>459</v>
      </c>
      <c r="N13" s="14">
        <v>9.31</v>
      </c>
      <c r="O13" s="15">
        <f>(IF(NOT(ISNUMBER(N13)),N13,IF(LEFT($B13)="M",INT(VLOOKUP(5,[1]MConstants!$B$4:$E$8,2)*((INT(100*((((INT(100*N13))/100)*VLOOKUP(INT($C13/5)*5,[1]M5YrFactors!$A$3:$F$18,1+5)))))/100-VLOOKUP(5,[1]MConstants!$B$4:$E$8,3))^VLOOKUP(5,[1]MConstants!$B$4:$E$8,4)),(INT(VLOOKUP(5,[1]FConstants!$B$4:$E$8,2)*((INT(100*((((INT(100*N13))/100)*VLOOKUP(INT($C13/5)*5,[1]F5YrFactors!$A$3:$F$18,1+5)))))/100-VLOOKUP(5,[1]FConstants!$B$4:$E$8,3))^VLOOKUP(5,[1]FConstants!$B$4:$E$8,4))))))</f>
        <v>554</v>
      </c>
      <c r="P13" t="str">
        <f t="shared" si="1"/>
        <v>F50</v>
      </c>
      <c r="Q13" s="5"/>
    </row>
    <row r="14" spans="1:17" x14ac:dyDescent="0.3">
      <c r="A14" s="10" t="s">
        <v>20</v>
      </c>
      <c r="B14" s="11" t="s">
        <v>19</v>
      </c>
      <c r="C14" s="11">
        <v>35</v>
      </c>
      <c r="D14" s="12">
        <f t="shared" si="0"/>
        <v>1924</v>
      </c>
      <c r="E14" s="13"/>
      <c r="F14" s="14">
        <v>28.68</v>
      </c>
      <c r="G14" s="15">
        <f>IF(AND(ISNUMBER(F14),OR(LEFT($B14)="M",LEFT($B14)="F")),IF(LEFT($B14)="M",INT(VLOOKUP(1,[1]MConstants!$B$4:$E$8,2)*((INT(100*((((INT(100*F14))/100)*VLOOKUP(INT($C14/5)*5,[1]M5YrFactors!$A$3:$F$18,1+1)))))/100-VLOOKUP(1,[1]MConstants!$B$4:$E$8,3))^VLOOKUP(1,[1]MConstants!$B$4:$E$8,4)),(INT(VLOOKUP(1,[1]FConstants!$B$4:$E$8,2)*((INT(100*((((INT(100*F14))/100)*VLOOKUP(INT($C14/5)*5,[1]F5YrFactors!$A$3:$F$18,1+1)))))/100-VLOOKUP(1,[1]FConstants!$B$4:$E$8,3))^VLOOKUP(1,[1]FConstants!$B$4:$E$8,4)))),F14)</f>
        <v>523</v>
      </c>
      <c r="H14" s="14">
        <v>7.16</v>
      </c>
      <c r="I14" s="15">
        <f>IF(AND(ISNUMBER(H14),OR(LEFT($B14)="M",LEFT($B14)="F")),IF(LEFT($B14)="M",INT(VLOOKUP(2,[1]MConstants!$B$4:$E$8,2)*((INT(100*((((INT(100*H14))/100)*VLOOKUP(INT($C14/5)*5,[1]M5YrFactors!$A$3:$F$18,1+2)))))/100-VLOOKUP(2,[1]MConstants!$B$4:$E$8,3))^VLOOKUP(2,[1]MConstants!$B$4:$E$8,4)),(INT(VLOOKUP(2,[1]FConstants!$B$4:$E$8,2)*((INT(100*((((INT(100*H14))/100)*VLOOKUP(INT($C14/5)*5,[1]F5YrFactors!$A$3:$F$18,1+2)))))/100-VLOOKUP(2,[1]FConstants!$B$4:$E$8,3))^VLOOKUP(2,[1]FConstants!$B$4:$E$8,4)))),H14)</f>
        <v>362</v>
      </c>
      <c r="J14" s="14">
        <v>20.9</v>
      </c>
      <c r="K14" s="15">
        <f>IF(AND(ISNUMBER(J14),OR(LEFT($B14)="M",LEFT($B14)="F")),IF(LEFT($B14)="M",INT(VLOOKUP(3,[1]MConstants!$B$4:$E$8,2)*((INT(100*((((INT(100*J14))/100)*VLOOKUP(INT($C14/5)*5,[1]M5YrFactors!$A$3:$F$18,1+3)))))/100-VLOOKUP(3,[1]MConstants!$B$4:$E$8,3))^VLOOKUP(3,[1]MConstants!$B$4:$E$8,4)),(INT(VLOOKUP(3,[1]FConstants!$B$4:$E$8,2)*((INT(100*((((INT(100*J14))/100)*VLOOKUP(INT($C14/5)*5,[1]F5YrFactors!$A$3:$F$18,1+3)))))/100-VLOOKUP(3,[1]FConstants!$B$4:$E$8,3))^VLOOKUP(3,[1]FConstants!$B$4:$E$8,4)))),J14)</f>
        <v>308</v>
      </c>
      <c r="L14" s="14">
        <v>16.47</v>
      </c>
      <c r="M14" s="15">
        <f>IF(AND(ISNUMBER(L14),OR(LEFT($B14)="M",LEFT($B14)="F")),IF(LEFT($B14)="M",INT(VLOOKUP(4,[1]MConstants!$B$4:$E$8,2)*((INT(100*((((INT(100*L14))/100)*VLOOKUP(INT($C14/5)*5,[1]M5YrFactors!$A$3:$F$18,1+4)))))/100-VLOOKUP(4,[1]MConstants!$B$4:$E$8,3))^VLOOKUP(4,[1]MConstants!$B$4:$E$8,4)),(INT(VLOOKUP(4,[1]FConstants!$B$4:$E$8,2)*((INT(100*((((INT(100*L14))/100)*VLOOKUP(INT($C14/5)*5,[1]F5YrFactors!$A$3:$F$18,1+4)))))/100-VLOOKUP(4,[1]FConstants!$B$4:$E$8,3))^VLOOKUP(4,[1]FConstants!$B$4:$E$8,4)))),L14)</f>
        <v>242</v>
      </c>
      <c r="N14" s="14">
        <v>9.11</v>
      </c>
      <c r="O14" s="15">
        <f>(IF(NOT(ISNUMBER(N14)),N14,IF(LEFT($B14)="M",INT(VLOOKUP(5,[1]MConstants!$B$4:$E$8,2)*((INT(100*((((INT(100*N14))/100)*VLOOKUP(INT($C14/5)*5,[1]M5YrFactors!$A$3:$F$18,1+5)))))/100-VLOOKUP(5,[1]MConstants!$B$4:$E$8,3))^VLOOKUP(5,[1]MConstants!$B$4:$E$8,4)),(INT(VLOOKUP(5,[1]FConstants!$B$4:$E$8,2)*((INT(100*((((INT(100*N14))/100)*VLOOKUP(INT($C14/5)*5,[1]F5YrFactors!$A$3:$F$18,1+5)))))/100-VLOOKUP(5,[1]FConstants!$B$4:$E$8,3))^VLOOKUP(5,[1]FConstants!$B$4:$E$8,4))))))</f>
        <v>489</v>
      </c>
      <c r="P14" t="str">
        <f t="shared" si="1"/>
        <v>F35</v>
      </c>
    </row>
    <row r="15" spans="1:17" x14ac:dyDescent="0.3">
      <c r="A15" s="10" t="s">
        <v>1</v>
      </c>
      <c r="B15" s="11" t="s">
        <v>19</v>
      </c>
      <c r="C15" s="11">
        <v>54</v>
      </c>
      <c r="D15" s="12">
        <f t="shared" si="0"/>
        <v>2265</v>
      </c>
      <c r="E15" s="13"/>
      <c r="F15" s="14">
        <v>27.02</v>
      </c>
      <c r="G15" s="15">
        <f>IF(AND(ISNUMBER(F15),OR(LEFT($B15)="M",LEFT($B15)="F")),IF(LEFT($B15)="M",INT(VLOOKUP(1,[1]MConstants!$B$4:$E$8,2)*((INT(100*((((INT(100*F15))/100)*VLOOKUP(INT($C15/5)*5,[1]M5YrFactors!$A$3:$F$18,1+1)))))/100-VLOOKUP(1,[1]MConstants!$B$4:$E$8,3))^VLOOKUP(1,[1]MConstants!$B$4:$E$8,4)),(INT(VLOOKUP(1,[1]FConstants!$B$4:$E$8,2)*((INT(100*((((INT(100*F15))/100)*VLOOKUP(INT($C15/5)*5,[1]F5YrFactors!$A$3:$F$18,1+1)))))/100-VLOOKUP(1,[1]FConstants!$B$4:$E$8,3))^VLOOKUP(1,[1]FConstants!$B$4:$E$8,4)))),F15)</f>
        <v>595</v>
      </c>
      <c r="H15" s="14">
        <v>7.78</v>
      </c>
      <c r="I15" s="15">
        <f>IF(AND(ISNUMBER(H15),OR(LEFT($B15)="M",LEFT($B15)="F")),IF(LEFT($B15)="M",INT(VLOOKUP(2,[1]MConstants!$B$4:$E$8,2)*((INT(100*((((INT(100*H15))/100)*VLOOKUP(INT($C15/5)*5,[1]M5YrFactors!$A$3:$F$18,1+2)))))/100-VLOOKUP(2,[1]MConstants!$B$4:$E$8,3))^VLOOKUP(2,[1]MConstants!$B$4:$E$8,4)),(INT(VLOOKUP(2,[1]FConstants!$B$4:$E$8,2)*((INT(100*((((INT(100*H15))/100)*VLOOKUP(INT($C15/5)*5,[1]F5YrFactors!$A$3:$F$18,1+2)))))/100-VLOOKUP(2,[1]FConstants!$B$4:$E$8,3))^VLOOKUP(2,[1]FConstants!$B$4:$E$8,4)))),H15)</f>
        <v>516</v>
      </c>
      <c r="J15" s="14">
        <v>20.56</v>
      </c>
      <c r="K15" s="15">
        <f>IF(AND(ISNUMBER(J15),OR(LEFT($B15)="M",LEFT($B15)="F")),IF(LEFT($B15)="M",INT(VLOOKUP(3,[1]MConstants!$B$4:$E$8,2)*((INT(100*((((INT(100*J15))/100)*VLOOKUP(INT($C15/5)*5,[1]M5YrFactors!$A$3:$F$18,1+3)))))/100-VLOOKUP(3,[1]MConstants!$B$4:$E$8,3))^VLOOKUP(3,[1]MConstants!$B$4:$E$8,4)),(INT(VLOOKUP(3,[1]FConstants!$B$4:$E$8,2)*((INT(100*((((INT(100*J15))/100)*VLOOKUP(INT($C15/5)*5,[1]F5YrFactors!$A$3:$F$18,1+3)))))/100-VLOOKUP(3,[1]FConstants!$B$4:$E$8,3))^VLOOKUP(3,[1]FConstants!$B$4:$E$8,4)))),J15)</f>
        <v>406</v>
      </c>
      <c r="L15" s="14">
        <v>16.5</v>
      </c>
      <c r="M15" s="15">
        <f>IF(AND(ISNUMBER(L15),OR(LEFT($B15)="M",LEFT($B15)="F")),IF(LEFT($B15)="M",INT(VLOOKUP(4,[1]MConstants!$B$4:$E$8,2)*((INT(100*((((INT(100*L15))/100)*VLOOKUP(INT($C15/5)*5,[1]M5YrFactors!$A$3:$F$18,1+4)))))/100-VLOOKUP(4,[1]MConstants!$B$4:$E$8,3))^VLOOKUP(4,[1]MConstants!$B$4:$E$8,4)),(INT(VLOOKUP(4,[1]FConstants!$B$4:$E$8,2)*((INT(100*((((INT(100*L15))/100)*VLOOKUP(INT($C15/5)*5,[1]F5YrFactors!$A$3:$F$18,1+4)))))/100-VLOOKUP(4,[1]FConstants!$B$4:$E$8,3))^VLOOKUP(4,[1]FConstants!$B$4:$E$8,4)))),L15)</f>
        <v>320</v>
      </c>
      <c r="N15" s="14">
        <v>7.57</v>
      </c>
      <c r="O15" s="15">
        <f>(IF(NOT(ISNUMBER(N15)),N15,IF(LEFT($B15)="M",INT(VLOOKUP(5,[1]MConstants!$B$4:$E$8,2)*((INT(100*((((INT(100*N15))/100)*VLOOKUP(INT($C15/5)*5,[1]M5YrFactors!$A$3:$F$18,1+5)))))/100-VLOOKUP(5,[1]MConstants!$B$4:$E$8,3))^VLOOKUP(5,[1]MConstants!$B$4:$E$8,4)),(INT(VLOOKUP(5,[1]FConstants!$B$4:$E$8,2)*((INT(100*((((INT(100*N15))/100)*VLOOKUP(INT($C15/5)*5,[1]F5YrFactors!$A$3:$F$18,1+5)))))/100-VLOOKUP(5,[1]FConstants!$B$4:$E$8,3))^VLOOKUP(5,[1]FConstants!$B$4:$E$8,4))))))</f>
        <v>428</v>
      </c>
      <c r="P15" t="str">
        <f>LEFT(B15)&amp;INT(C15/5)*5</f>
        <v>F50</v>
      </c>
    </row>
    <row r="16" spans="1:17" x14ac:dyDescent="0.3">
      <c r="A16" s="10" t="s">
        <v>3</v>
      </c>
      <c r="B16" s="11" t="s">
        <v>19</v>
      </c>
      <c r="C16" s="11">
        <v>76</v>
      </c>
      <c r="D16" s="21">
        <f t="shared" si="0"/>
        <v>2736</v>
      </c>
      <c r="E16" s="13" t="s">
        <v>24</v>
      </c>
      <c r="F16" s="14">
        <v>21.07</v>
      </c>
      <c r="G16" s="15">
        <f>IF(AND(ISNUMBER(F16),OR(LEFT($B16)="M",LEFT($B16)="F")),IF(LEFT($B16)="M",INT(VLOOKUP(1,[1]MConstants!$B$4:$E$8,2)*((INT(100*((((INT(100*F16))/100)*VLOOKUP(INT($C16/5)*5,[1]M5YrFactors!$A$3:$F$18,1+1)))))/100-VLOOKUP(1,[1]MConstants!$B$4:$E$8,3))^VLOOKUP(1,[1]MConstants!$B$4:$E$8,4)),(INT(VLOOKUP(1,[1]FConstants!$B$4:$E$8,2)*((INT(100*((((INT(100*F16))/100)*VLOOKUP(INT($C16/5)*5,[1]F5YrFactors!$A$3:$F$18,1+1)))))/100-VLOOKUP(1,[1]FConstants!$B$4:$E$8,3))^VLOOKUP(1,[1]FConstants!$B$4:$E$8,4)))),F16)</f>
        <v>708</v>
      </c>
      <c r="H16" s="14">
        <v>6.05</v>
      </c>
      <c r="I16" s="15">
        <f>IF(AND(ISNUMBER(H16),OR(LEFT($B16)="M",LEFT($B16)="F")),IF(LEFT($B16)="M",INT(VLOOKUP(2,[1]MConstants!$B$4:$E$8,2)*((INT(100*((((INT(100*H16))/100)*VLOOKUP(INT($C16/5)*5,[1]M5YrFactors!$A$3:$F$18,1+2)))))/100-VLOOKUP(2,[1]MConstants!$B$4:$E$8,3))^VLOOKUP(2,[1]MConstants!$B$4:$E$8,4)),(INT(VLOOKUP(2,[1]FConstants!$B$4:$E$8,2)*((INT(100*((((INT(100*H16))/100)*VLOOKUP(INT($C16/5)*5,[1]F5YrFactors!$A$3:$F$18,1+2)))))/100-VLOOKUP(2,[1]FConstants!$B$4:$E$8,3))^VLOOKUP(2,[1]FConstants!$B$4:$E$8,4)))),H16)</f>
        <v>600</v>
      </c>
      <c r="J16" s="20">
        <v>12.16</v>
      </c>
      <c r="K16" s="15">
        <f>IF(AND(ISNUMBER(J16),OR(LEFT($B16)="M",LEFT($B16)="F")),IF(LEFT($B16)="M",INT(VLOOKUP(3,[1]MConstants!$B$4:$E$8,2)*((INT(100*((((INT(100*J16))/100)*VLOOKUP(INT($C16/5)*5,[1]M5YrFactors!$A$3:$F$18,1+3)))))/100-VLOOKUP(3,[1]MConstants!$B$4:$E$8,3))^VLOOKUP(3,[1]MConstants!$B$4:$E$8,4)),(INT(VLOOKUP(3,[1]FConstants!$B$4:$E$8,2)*((INT(100*((((INT(100*J16))/100)*VLOOKUP(INT($C16/5)*5,[1]F5YrFactors!$A$3:$F$18,1+3)))))/100-VLOOKUP(3,[1]FConstants!$B$4:$E$8,3))^VLOOKUP(3,[1]FConstants!$B$4:$E$8,4)))),J16)</f>
        <v>391</v>
      </c>
      <c r="L16" s="14">
        <v>11.38</v>
      </c>
      <c r="M16" s="15">
        <f>IF(AND(ISNUMBER(L16),OR(LEFT($B16)="M",LEFT($B16)="F")),IF(LEFT($B16)="M",INT(VLOOKUP(4,[1]MConstants!$B$4:$E$8,2)*((INT(100*((((INT(100*L16))/100)*VLOOKUP(INT($C16/5)*5,[1]M5YrFactors!$A$3:$F$18,1+4)))))/100-VLOOKUP(4,[1]MConstants!$B$4:$E$8,3))^VLOOKUP(4,[1]MConstants!$B$4:$E$8,4)),(INT(VLOOKUP(4,[1]FConstants!$B$4:$E$8,2)*((INT(100*((((INT(100*L16))/100)*VLOOKUP(INT($C16/5)*5,[1]F5YrFactors!$A$3:$F$18,1+4)))))/100-VLOOKUP(4,[1]FConstants!$B$4:$E$8,3))^VLOOKUP(4,[1]FConstants!$B$4:$E$8,4)))),L16)</f>
        <v>400</v>
      </c>
      <c r="N16" s="20">
        <v>8.86</v>
      </c>
      <c r="O16" s="15">
        <f>(IF(NOT(ISNUMBER(N16)),N16,IF(LEFT($B16)="M",INT(VLOOKUP(5,[1]MConstants!$B$4:$E$8,2)*((INT(100*((((INT(100*N16))/100)*VLOOKUP(INT($C16/5)*5,[1]M5YrFactors!$A$3:$F$18,1+5)))))/100-VLOOKUP(5,[1]MConstants!$B$4:$E$8,3))^VLOOKUP(5,[1]MConstants!$B$4:$E$8,4)),(INT(VLOOKUP(5,[1]FConstants!$B$4:$E$8,2)*((INT(100*((((INT(100*N16))/100)*VLOOKUP(INT($C16/5)*5,[1]F5YrFactors!$A$3:$F$18,1+5)))))/100-VLOOKUP(5,[1]FConstants!$B$4:$E$8,3))^VLOOKUP(5,[1]FConstants!$B$4:$E$8,4))))))</f>
        <v>637</v>
      </c>
      <c r="P16" t="str">
        <f>LEFT(B16)&amp;INT(C16/5)*5</f>
        <v>F75</v>
      </c>
      <c r="Q16" s="5"/>
    </row>
    <row r="17" spans="1:17" x14ac:dyDescent="0.3">
      <c r="A17" s="10" t="s">
        <v>5</v>
      </c>
      <c r="B17" s="11" t="s">
        <v>18</v>
      </c>
      <c r="C17" s="11">
        <v>62</v>
      </c>
      <c r="D17" s="12">
        <f t="shared" si="0"/>
        <v>3197</v>
      </c>
      <c r="E17" s="13"/>
      <c r="F17" s="14">
        <v>37.1</v>
      </c>
      <c r="G17" s="15">
        <f>IF(AND(ISNUMBER(F17),OR(LEFT($B17)="M",LEFT($B17)="F")),IF(LEFT($B17)="M",INT(VLOOKUP(1,[1]MConstants!$B$4:$E$8,2)*((INT(100*((((INT(100*F17))/100)*VLOOKUP(INT($C17/5)*5,[1]M5YrFactors!$A$3:$F$18,1+1)))))/100-VLOOKUP(1,[1]MConstants!$B$4:$E$8,3))^VLOOKUP(1,[1]MConstants!$B$4:$E$8,4)),(INT(VLOOKUP(1,[1]FConstants!$B$4:$E$8,2)*((INT(100*((((INT(100*F17))/100)*VLOOKUP(INT($C17/5)*5,[1]F5YrFactors!$A$3:$F$18,1+1)))))/100-VLOOKUP(1,[1]FConstants!$B$4:$E$8,3))^VLOOKUP(1,[1]FConstants!$B$4:$E$8,4)))),F17)</f>
        <v>652</v>
      </c>
      <c r="H17" s="14">
        <v>10.01</v>
      </c>
      <c r="I17" s="15">
        <f>IF(AND(ISNUMBER(H17),OR(LEFT($B17)="M",LEFT($B17)="F")),IF(LEFT($B17)="M",INT(VLOOKUP(2,[1]MConstants!$B$4:$E$8,2)*((INT(100*((((INT(100*H17))/100)*VLOOKUP(INT($C17/5)*5,[1]M5YrFactors!$A$3:$F$18,1+2)))))/100-VLOOKUP(2,[1]MConstants!$B$4:$E$8,3))^VLOOKUP(2,[1]MConstants!$B$4:$E$8,4)),(INT(VLOOKUP(2,[1]FConstants!$B$4:$E$8,2)*((INT(100*((((INT(100*H17))/100)*VLOOKUP(INT($C17/5)*5,[1]F5YrFactors!$A$3:$F$18,1+2)))))/100-VLOOKUP(2,[1]FConstants!$B$4:$E$8,3))^VLOOKUP(2,[1]FConstants!$B$4:$E$8,4)))),H17)</f>
        <v>636</v>
      </c>
      <c r="J17" s="14">
        <v>40.98</v>
      </c>
      <c r="K17" s="15">
        <f>IF(AND(ISNUMBER(J17),OR(LEFT($B17)="M",LEFT($B17)="F")),IF(LEFT($B17)="M",INT(VLOOKUP(3,[1]MConstants!$B$4:$E$8,2)*((INT(100*((((INT(100*J17))/100)*VLOOKUP(INT($C17/5)*5,[1]M5YrFactors!$A$3:$F$18,1+3)))))/100-VLOOKUP(3,[1]MConstants!$B$4:$E$8,3))^VLOOKUP(3,[1]MConstants!$B$4:$E$8,4)),(INT(VLOOKUP(3,[1]FConstants!$B$4:$E$8,2)*((INT(100*((((INT(100*J17))/100)*VLOOKUP(INT($C17/5)*5,[1]F5YrFactors!$A$3:$F$18,1+3)))))/100-VLOOKUP(3,[1]FConstants!$B$4:$E$8,3))^VLOOKUP(3,[1]FConstants!$B$4:$E$8,4)))),J17)</f>
        <v>737</v>
      </c>
      <c r="L17" s="14">
        <v>30.07</v>
      </c>
      <c r="M17" s="15">
        <f>IF(AND(ISNUMBER(L17),OR(LEFT($B17)="M",LEFT($B17)="F")),IF(LEFT($B17)="M",INT(VLOOKUP(4,[1]MConstants!$B$4:$E$8,2)*((INT(100*((((INT(100*L17))/100)*VLOOKUP(INT($C17/5)*5,[1]M5YrFactors!$A$3:$F$18,1+4)))))/100-VLOOKUP(4,[1]MConstants!$B$4:$E$8,3))^VLOOKUP(4,[1]MConstants!$B$4:$E$8,4)),(INT(VLOOKUP(4,[1]FConstants!$B$4:$E$8,2)*((INT(100*((((INT(100*L17))/100)*VLOOKUP(INT($C17/5)*5,[1]F5YrFactors!$A$3:$F$18,1+4)))))/100-VLOOKUP(4,[1]FConstants!$B$4:$E$8,3))^VLOOKUP(4,[1]FConstants!$B$4:$E$8,4)))),L17)</f>
        <v>479</v>
      </c>
      <c r="N17" s="19">
        <v>13.69</v>
      </c>
      <c r="O17" s="15">
        <f>(IF(NOT(ISNUMBER(N17)),N17,IF(LEFT($B17)="M",INT(VLOOKUP(5,[1]MConstants!$B$4:$E$8,2)*((INT(100*((((INT(100*N17))/100)*VLOOKUP(INT($C17/5)*5,[1]M5YrFactors!$A$3:$F$18,1+5)))))/100-VLOOKUP(5,[1]MConstants!$B$4:$E$8,3))^VLOOKUP(5,[1]MConstants!$B$4:$E$8,4)),(INT(VLOOKUP(5,[1]FConstants!$B$4:$E$8,2)*((INT(100*((((INT(100*N17))/100)*VLOOKUP(INT($C17/5)*5,[1]F5YrFactors!$A$3:$F$18,1+5)))))/100-VLOOKUP(5,[1]FConstants!$B$4:$E$8,3))^VLOOKUP(5,[1]FConstants!$B$4:$E$8,4))))))</f>
        <v>693</v>
      </c>
      <c r="P17" t="str">
        <f>LEFT(B17)&amp;INT(C17/5)*5</f>
        <v>M60</v>
      </c>
      <c r="Q17" s="5"/>
    </row>
    <row r="18" spans="1:17" x14ac:dyDescent="0.3">
      <c r="A18" s="10" t="s">
        <v>0</v>
      </c>
      <c r="B18" s="11" t="s">
        <v>18</v>
      </c>
      <c r="C18" s="11">
        <v>65</v>
      </c>
      <c r="D18" s="12">
        <f t="shared" si="0"/>
        <v>1111</v>
      </c>
      <c r="E18" s="13"/>
      <c r="F18" s="16" t="s">
        <v>23</v>
      </c>
      <c r="G18" s="17" t="str">
        <f>IF(AND(ISNUMBER(F18),OR(LEFT($B18)="M",LEFT($B18)="F")),IF(LEFT($B18)="M",INT(VLOOKUP(1,[1]MConstants!$B$4:$E$8,2)*((INT(100*((((INT(100*F18))/100)*VLOOKUP(INT($C18/5)*5,[1]M5YrFactors!$A$3:$F$18,1+1)))))/100-VLOOKUP(1,[1]MConstants!$B$4:$E$8,3))^VLOOKUP(1,[1]MConstants!$B$4:$E$8,4)),(INT(VLOOKUP(1,[1]FConstants!$B$4:$E$8,2)*((INT(100*((((INT(100*F18))/100)*VLOOKUP(INT($C18/5)*5,[1]F5YrFactors!$A$3:$F$18,1+1)))))/100-VLOOKUP(1,[1]FConstants!$B$4:$E$8,3))^VLOOKUP(1,[1]FConstants!$B$4:$E$8,4)))),F18)</f>
        <v>NT</v>
      </c>
      <c r="H18" s="14">
        <v>6.53</v>
      </c>
      <c r="I18" s="15">
        <f>IF(AND(ISNUMBER(H18),OR(LEFT($B18)="M",LEFT($B18)="F")),IF(LEFT($B18)="M",INT(VLOOKUP(2,[1]MConstants!$B$4:$E$8,2)*((INT(100*((((INT(100*H18))/100)*VLOOKUP(INT($C18/5)*5,[1]M5YrFactors!$A$3:$F$18,1+2)))))/100-VLOOKUP(2,[1]MConstants!$B$4:$E$8,3))^VLOOKUP(2,[1]MConstants!$B$4:$E$8,4)),(INT(VLOOKUP(2,[1]FConstants!$B$4:$E$8,2)*((INT(100*((((INT(100*H18))/100)*VLOOKUP(INT($C18/5)*5,[1]F5YrFactors!$A$3:$F$18,1+2)))))/100-VLOOKUP(2,[1]FConstants!$B$4:$E$8,3))^VLOOKUP(2,[1]FConstants!$B$4:$E$8,4)))),H18)</f>
        <v>419</v>
      </c>
      <c r="J18" s="14">
        <v>22.35</v>
      </c>
      <c r="K18" s="15">
        <f>IF(AND(ISNUMBER(J18),OR(LEFT($B18)="M",LEFT($B18)="F")),IF(LEFT($B18)="M",INT(VLOOKUP(3,[1]MConstants!$B$4:$E$8,2)*((INT(100*((((INT(100*J18))/100)*VLOOKUP(INT($C18/5)*5,[1]M5YrFactors!$A$3:$F$18,1+3)))))/100-VLOOKUP(3,[1]MConstants!$B$4:$E$8,3))^VLOOKUP(3,[1]MConstants!$B$4:$E$8,4)),(INT(VLOOKUP(3,[1]FConstants!$B$4:$E$8,2)*((INT(100*((((INT(100*J18))/100)*VLOOKUP(INT($C18/5)*5,[1]F5YrFactors!$A$3:$F$18,1+3)))))/100-VLOOKUP(3,[1]FConstants!$B$4:$E$8,3))^VLOOKUP(3,[1]FConstants!$B$4:$E$8,4)))),J18)</f>
        <v>386</v>
      </c>
      <c r="L18" s="14">
        <v>19.53</v>
      </c>
      <c r="M18" s="15">
        <f>IF(AND(ISNUMBER(L18),OR(LEFT($B18)="M",LEFT($B18)="F")),IF(LEFT($B18)="M",INT(VLOOKUP(4,[1]MConstants!$B$4:$E$8,2)*((INT(100*((((INT(100*L18))/100)*VLOOKUP(INT($C18/5)*5,[1]M5YrFactors!$A$3:$F$18,1+4)))))/100-VLOOKUP(4,[1]MConstants!$B$4:$E$8,3))^VLOOKUP(4,[1]MConstants!$B$4:$E$8,4)),(INT(VLOOKUP(4,[1]FConstants!$B$4:$E$8,2)*((INT(100*((((INT(100*L18))/100)*VLOOKUP(INT($C18/5)*5,[1]F5YrFactors!$A$3:$F$18,1+4)))))/100-VLOOKUP(4,[1]FConstants!$B$4:$E$8,3))^VLOOKUP(4,[1]FConstants!$B$4:$E$8,4)))),L18)</f>
        <v>306</v>
      </c>
      <c r="N18" s="16" t="s">
        <v>23</v>
      </c>
      <c r="O18" s="17" t="str">
        <f>(IF(NOT(ISNUMBER(N18)),N18,IF(LEFT($B18)="M",INT(VLOOKUP(5,[1]MConstants!$B$4:$E$8,2)*((INT(100*((((INT(100*N18))/100)*VLOOKUP(INT($C18/5)*5,[1]M5YrFactors!$A$3:$F$18,1+5)))))/100-VLOOKUP(5,[1]MConstants!$B$4:$E$8,3))^VLOOKUP(5,[1]MConstants!$B$4:$E$8,4)),(INT(VLOOKUP(5,[1]FConstants!$B$4:$E$8,2)*((INT(100*((((INT(100*N18))/100)*VLOOKUP(INT($C18/5)*5,[1]F5YrFactors!$A$3:$F$18,1+5)))))/100-VLOOKUP(5,[1]FConstants!$B$4:$E$8,3))^VLOOKUP(5,[1]FConstants!$B$4:$E$8,4))))))</f>
        <v>NT</v>
      </c>
      <c r="P18" t="str">
        <f t="shared" si="1"/>
        <v>M65</v>
      </c>
    </row>
    <row r="20" spans="1:17" x14ac:dyDescent="0.3">
      <c r="A20" s="18" t="s">
        <v>21</v>
      </c>
    </row>
    <row r="22" spans="1:17" x14ac:dyDescent="0.3">
      <c r="A22" t="s">
        <v>25</v>
      </c>
    </row>
  </sheetData>
  <conditionalFormatting sqref="E10:E14 E16:E18">
    <cfRule type="containsErrors" dxfId="1" priority="2">
      <formula>ISERROR(E10)</formula>
    </cfRule>
  </conditionalFormatting>
  <conditionalFormatting sqref="E15">
    <cfRule type="containsErrors" dxfId="0" priority="1">
      <formula>ISERROR(E15)</formula>
    </cfRule>
  </conditionalFormatting>
  <pageMargins left="0.25" right="0.25" top="0.75" bottom="0.75" header="0.3" footer="0.3"/>
  <pageSetup scale="7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W15_28JanTpent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Garry Hastie</cp:lastModifiedBy>
  <cp:lastPrinted>2016-12-17T03:10:44Z</cp:lastPrinted>
  <dcterms:created xsi:type="dcterms:W3CDTF">2015-10-22T10:55:05Z</dcterms:created>
  <dcterms:modified xsi:type="dcterms:W3CDTF">2017-02-01T09:34:28Z</dcterms:modified>
</cp:coreProperties>
</file>